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Q:\ONLINE CURSUSSEN\ONLINE CURSUS Geldstroom Kompas en Challenge\"/>
    </mc:Choice>
  </mc:AlternateContent>
  <xr:revisionPtr revIDLastSave="0" documentId="8_{2900CFA8-3634-43F7-B2EC-D86D2C25E3D5}" xr6:coauthVersionLast="47" xr6:coauthVersionMax="47" xr10:uidLastSave="{00000000-0000-0000-0000-000000000000}"/>
  <bookViews>
    <workbookView xWindow="22932" yWindow="1392" windowWidth="23256" windowHeight="12456" activeTab="3" xr2:uid="{00000000-000D-0000-FFFF-FFFF00000000}"/>
  </bookViews>
  <sheets>
    <sheet name="Info - Hoe gebruik je dit" sheetId="1" r:id="rId1"/>
    <sheet name="🏠 Mijn Vrijheidsgetal" sheetId="2" r:id="rId2"/>
    <sheet name="💰 Cashflow &amp; Vermogen" sheetId="3" r:id="rId3"/>
    <sheet name="📈 Projectie &amp; Rendemen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4" l="1"/>
  <c r="E62" i="4"/>
  <c r="C62" i="4"/>
  <c r="B62" i="4"/>
  <c r="H61" i="4"/>
  <c r="E61" i="4"/>
  <c r="C61" i="4"/>
  <c r="B61" i="4"/>
  <c r="H60" i="4"/>
  <c r="E60" i="4"/>
  <c r="C60" i="4"/>
  <c r="B60" i="4"/>
  <c r="H59" i="4"/>
  <c r="E59" i="4"/>
  <c r="C59" i="4"/>
  <c r="B59" i="4"/>
  <c r="H58" i="4"/>
  <c r="E58" i="4"/>
  <c r="C58" i="4"/>
  <c r="B58" i="4"/>
  <c r="H57" i="4"/>
  <c r="E57" i="4"/>
  <c r="C57" i="4"/>
  <c r="B57" i="4"/>
  <c r="H56" i="4"/>
  <c r="E56" i="4"/>
  <c r="C56" i="4"/>
  <c r="B56" i="4"/>
  <c r="H55" i="4"/>
  <c r="E55" i="4"/>
  <c r="C55" i="4"/>
  <c r="B55" i="4"/>
  <c r="H54" i="4"/>
  <c r="E54" i="4"/>
  <c r="C54" i="4"/>
  <c r="B54" i="4"/>
  <c r="H53" i="4"/>
  <c r="E53" i="4"/>
  <c r="C53" i="4"/>
  <c r="B53" i="4"/>
  <c r="H52" i="4"/>
  <c r="E52" i="4"/>
  <c r="C52" i="4"/>
  <c r="B52" i="4"/>
  <c r="H51" i="4"/>
  <c r="E51" i="4"/>
  <c r="C51" i="4"/>
  <c r="B51" i="4"/>
  <c r="H50" i="4"/>
  <c r="E50" i="4"/>
  <c r="C50" i="4"/>
  <c r="B50" i="4"/>
  <c r="H49" i="4"/>
  <c r="E49" i="4"/>
  <c r="C49" i="4"/>
  <c r="B49" i="4"/>
  <c r="H48" i="4"/>
  <c r="E48" i="4"/>
  <c r="C48" i="4"/>
  <c r="B48" i="4"/>
  <c r="H47" i="4"/>
  <c r="E47" i="4"/>
  <c r="C47" i="4"/>
  <c r="B47" i="4"/>
  <c r="H46" i="4"/>
  <c r="E46" i="4"/>
  <c r="C46" i="4"/>
  <c r="B46" i="4"/>
  <c r="H45" i="4"/>
  <c r="E45" i="4"/>
  <c r="C45" i="4"/>
  <c r="B45" i="4"/>
  <c r="H44" i="4"/>
  <c r="E44" i="4"/>
  <c r="C44" i="4"/>
  <c r="B44" i="4"/>
  <c r="H43" i="4"/>
  <c r="E43" i="4"/>
  <c r="C43" i="4"/>
  <c r="B43" i="4"/>
  <c r="H42" i="4"/>
  <c r="E42" i="4"/>
  <c r="C42" i="4"/>
  <c r="B42" i="4"/>
  <c r="H41" i="4"/>
  <c r="E41" i="4"/>
  <c r="C41" i="4"/>
  <c r="B41" i="4"/>
  <c r="H40" i="4"/>
  <c r="E40" i="4"/>
  <c r="C40" i="4"/>
  <c r="B40" i="4"/>
  <c r="H39" i="4"/>
  <c r="E39" i="4"/>
  <c r="C39" i="4"/>
  <c r="B39" i="4"/>
  <c r="H38" i="4"/>
  <c r="E38" i="4"/>
  <c r="C38" i="4"/>
  <c r="B38" i="4"/>
  <c r="H37" i="4"/>
  <c r="E37" i="4"/>
  <c r="C37" i="4"/>
  <c r="B37" i="4"/>
  <c r="H36" i="4"/>
  <c r="E36" i="4"/>
  <c r="C36" i="4"/>
  <c r="B36" i="4"/>
  <c r="H35" i="4"/>
  <c r="E35" i="4"/>
  <c r="C35" i="4"/>
  <c r="B35" i="4"/>
  <c r="H34" i="4"/>
  <c r="E34" i="4"/>
  <c r="C34" i="4"/>
  <c r="B34" i="4"/>
  <c r="H33" i="4"/>
  <c r="E33" i="4"/>
  <c r="C33" i="4"/>
  <c r="B33" i="4"/>
  <c r="H32" i="4"/>
  <c r="E32" i="4"/>
  <c r="C32" i="4"/>
  <c r="B32" i="4"/>
  <c r="H31" i="4"/>
  <c r="E31" i="4"/>
  <c r="C31" i="4"/>
  <c r="B31" i="4"/>
  <c r="H30" i="4"/>
  <c r="E30" i="4"/>
  <c r="C30" i="4"/>
  <c r="B30" i="4"/>
  <c r="H29" i="4"/>
  <c r="E29" i="4"/>
  <c r="C29" i="4"/>
  <c r="B29" i="4"/>
  <c r="H28" i="4"/>
  <c r="E28" i="4"/>
  <c r="C28" i="4"/>
  <c r="B28" i="4"/>
  <c r="H27" i="4"/>
  <c r="E27" i="4"/>
  <c r="C27" i="4"/>
  <c r="B27" i="4"/>
  <c r="H26" i="4"/>
  <c r="E26" i="4"/>
  <c r="C26" i="4"/>
  <c r="B26" i="4"/>
  <c r="H25" i="4"/>
  <c r="E25" i="4"/>
  <c r="C25" i="4"/>
  <c r="B25" i="4"/>
  <c r="H24" i="4"/>
  <c r="E24" i="4"/>
  <c r="C24" i="4"/>
  <c r="B24" i="4"/>
  <c r="H23" i="4"/>
  <c r="E23" i="4"/>
  <c r="C23" i="4"/>
  <c r="B23" i="4"/>
  <c r="H22" i="4"/>
  <c r="E22" i="4"/>
  <c r="C22" i="4"/>
  <c r="B22" i="4"/>
  <c r="H21" i="4"/>
  <c r="E21" i="4"/>
  <c r="C21" i="4"/>
  <c r="B21" i="4"/>
  <c r="H20" i="4"/>
  <c r="E20" i="4"/>
  <c r="C20" i="4"/>
  <c r="B20" i="4"/>
  <c r="H19" i="4"/>
  <c r="E19" i="4"/>
  <c r="C19" i="4"/>
  <c r="B19" i="4"/>
  <c r="H18" i="4"/>
  <c r="E18" i="4"/>
  <c r="C18" i="4"/>
  <c r="B18" i="4"/>
  <c r="H17" i="4"/>
  <c r="E17" i="4"/>
  <c r="C17" i="4"/>
  <c r="B17" i="4"/>
  <c r="H16" i="4"/>
  <c r="E16" i="4"/>
  <c r="C16" i="4"/>
  <c r="B16" i="4"/>
  <c r="H15" i="4"/>
  <c r="E15" i="4"/>
  <c r="C15" i="4"/>
  <c r="B15" i="4"/>
  <c r="H14" i="4"/>
  <c r="E14" i="4"/>
  <c r="C14" i="4"/>
  <c r="B14" i="4"/>
  <c r="H13" i="4"/>
  <c r="E13" i="4"/>
  <c r="C13" i="4"/>
  <c r="B13" i="4"/>
  <c r="C9" i="4"/>
  <c r="D49" i="3"/>
  <c r="C49" i="3"/>
  <c r="D35" i="3"/>
  <c r="C35" i="3"/>
  <c r="D34" i="3"/>
  <c r="D33" i="3"/>
  <c r="D32" i="3"/>
  <c r="D31" i="3"/>
  <c r="D30" i="3"/>
  <c r="D29" i="3"/>
  <c r="D28" i="3"/>
  <c r="D25" i="3"/>
  <c r="C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5" i="2"/>
  <c r="C29" i="2"/>
  <c r="D28" i="2"/>
  <c r="D27" i="2"/>
  <c r="D26" i="2"/>
  <c r="D25" i="2"/>
  <c r="D24" i="2"/>
  <c r="D23" i="2"/>
  <c r="D22" i="2"/>
  <c r="D21" i="2"/>
  <c r="D20" i="2"/>
  <c r="D19" i="2"/>
  <c r="D18" i="2"/>
  <c r="D17" i="2"/>
  <c r="C38" i="3" l="1"/>
  <c r="D38" i="3"/>
  <c r="C7" i="4"/>
  <c r="D13" i="4" s="1"/>
  <c r="I13" i="4"/>
  <c r="D29" i="2"/>
  <c r="D14" i="4" l="1"/>
  <c r="F13" i="4"/>
  <c r="C32" i="2"/>
  <c r="C33" i="2"/>
  <c r="C8" i="4"/>
  <c r="D15" i="4" l="1"/>
  <c r="J13" i="4"/>
  <c r="K13" i="4"/>
  <c r="I14" i="4" s="1"/>
  <c r="F14" i="4"/>
  <c r="F15" i="4" l="1"/>
  <c r="D16" i="4"/>
  <c r="J14" i="4"/>
  <c r="K14" i="4"/>
  <c r="I15" i="4" s="1"/>
  <c r="F16" i="4" l="1"/>
  <c r="D17" i="4"/>
  <c r="J15" i="4"/>
  <c r="K15" i="4"/>
  <c r="I16" i="4" s="1"/>
  <c r="F17" i="4" l="1"/>
  <c r="D18" i="4"/>
  <c r="J16" i="4"/>
  <c r="K16" i="4"/>
  <c r="I17" i="4" s="1"/>
  <c r="F18" i="4" l="1"/>
  <c r="J17" i="4"/>
  <c r="D19" i="4"/>
  <c r="K17" i="4"/>
  <c r="I18" i="4" s="1"/>
  <c r="F19" i="4" l="1"/>
  <c r="D20" i="4"/>
  <c r="J18" i="4"/>
  <c r="K18" i="4"/>
  <c r="I19" i="4" s="1"/>
  <c r="F20" i="4" l="1"/>
  <c r="D21" i="4"/>
  <c r="J19" i="4"/>
  <c r="K19" i="4"/>
  <c r="I20" i="4" s="1"/>
  <c r="D22" i="4" l="1"/>
  <c r="F21" i="4"/>
  <c r="J20" i="4"/>
  <c r="K20" i="4"/>
  <c r="I21" i="4" s="1"/>
  <c r="D23" i="4" l="1"/>
  <c r="F22" i="4"/>
  <c r="J21" i="4"/>
  <c r="K21" i="4"/>
  <c r="I22" i="4" s="1"/>
  <c r="F23" i="4" l="1"/>
  <c r="D24" i="4"/>
  <c r="J22" i="4"/>
  <c r="K22" i="4"/>
  <c r="I23" i="4" s="1"/>
  <c r="F24" i="4" l="1"/>
  <c r="D25" i="4"/>
  <c r="J23" i="4"/>
  <c r="K23" i="4"/>
  <c r="I24" i="4" s="1"/>
  <c r="F25" i="4" l="1"/>
  <c r="D26" i="4"/>
  <c r="J24" i="4"/>
  <c r="K24" i="4"/>
  <c r="I25" i="4" s="1"/>
  <c r="F26" i="4" l="1"/>
  <c r="D27" i="4"/>
  <c r="J25" i="4"/>
  <c r="K25" i="4"/>
  <c r="I26" i="4" s="1"/>
  <c r="F27" i="4" l="1"/>
  <c r="D28" i="4"/>
  <c r="J26" i="4"/>
  <c r="K26" i="4"/>
  <c r="I27" i="4" s="1"/>
  <c r="D29" i="4" l="1"/>
  <c r="F28" i="4"/>
  <c r="J27" i="4"/>
  <c r="K27" i="4"/>
  <c r="I28" i="4" s="1"/>
  <c r="F29" i="4"/>
  <c r="D30" i="4"/>
  <c r="K28" i="4" l="1"/>
  <c r="I29" i="4" s="1"/>
  <c r="J28" i="4"/>
  <c r="F30" i="4"/>
  <c r="D31" i="4"/>
  <c r="J29" i="4" l="1"/>
  <c r="K29" i="4"/>
  <c r="I30" i="4" s="1"/>
  <c r="F31" i="4"/>
  <c r="D32" i="4"/>
  <c r="J30" i="4" l="1"/>
  <c r="K30" i="4"/>
  <c r="I31" i="4" s="1"/>
  <c r="F32" i="4"/>
  <c r="D33" i="4"/>
  <c r="K31" i="4" l="1"/>
  <c r="I32" i="4" s="1"/>
  <c r="J31" i="4"/>
  <c r="F33" i="4"/>
  <c r="D34" i="4"/>
  <c r="J32" i="4" l="1"/>
  <c r="K32" i="4"/>
  <c r="I33" i="4" s="1"/>
  <c r="F34" i="4"/>
  <c r="D35" i="4"/>
  <c r="J33" i="4" l="1"/>
  <c r="K33" i="4"/>
  <c r="I34" i="4" s="1"/>
  <c r="F35" i="4"/>
  <c r="D36" i="4"/>
  <c r="K34" i="4" l="1"/>
  <c r="I35" i="4" s="1"/>
  <c r="J34" i="4"/>
  <c r="F36" i="4"/>
  <c r="D37" i="4"/>
  <c r="J35" i="4" l="1"/>
  <c r="K35" i="4"/>
  <c r="I36" i="4" s="1"/>
  <c r="F37" i="4"/>
  <c r="D38" i="4"/>
  <c r="J36" i="4" l="1"/>
  <c r="K36" i="4"/>
  <c r="I37" i="4" s="1"/>
  <c r="F38" i="4"/>
  <c r="D39" i="4"/>
  <c r="J37" i="4" l="1"/>
  <c r="K37" i="4"/>
  <c r="I38" i="4" s="1"/>
  <c r="F39" i="4"/>
  <c r="D40" i="4"/>
  <c r="J38" i="4" l="1"/>
  <c r="K38" i="4"/>
  <c r="I39" i="4" s="1"/>
  <c r="F40" i="4"/>
  <c r="D41" i="4"/>
  <c r="J39" i="4"/>
  <c r="K39" i="4"/>
  <c r="I40" i="4" s="1"/>
  <c r="F41" i="4" l="1"/>
  <c r="D42" i="4"/>
  <c r="J40" i="4"/>
  <c r="K40" i="4"/>
  <c r="I41" i="4" s="1"/>
  <c r="F42" i="4" l="1"/>
  <c r="D43" i="4"/>
  <c r="J41" i="4"/>
  <c r="K41" i="4"/>
  <c r="I42" i="4" s="1"/>
  <c r="F43" i="4" l="1"/>
  <c r="D44" i="4"/>
  <c r="J42" i="4"/>
  <c r="K42" i="4"/>
  <c r="I43" i="4" s="1"/>
  <c r="F44" i="4" l="1"/>
  <c r="D45" i="4"/>
  <c r="J43" i="4"/>
  <c r="K43" i="4"/>
  <c r="I44" i="4" s="1"/>
  <c r="F45" i="4" l="1"/>
  <c r="D46" i="4"/>
  <c r="J44" i="4"/>
  <c r="K44" i="4"/>
  <c r="I45" i="4" s="1"/>
  <c r="F46" i="4" l="1"/>
  <c r="D47" i="4"/>
  <c r="J45" i="4"/>
  <c r="K45" i="4"/>
  <c r="I46" i="4" s="1"/>
  <c r="F47" i="4" l="1"/>
  <c r="D48" i="4"/>
  <c r="J46" i="4"/>
  <c r="K46" i="4"/>
  <c r="I47" i="4" s="1"/>
  <c r="F48" i="4" l="1"/>
  <c r="D49" i="4"/>
  <c r="J47" i="4"/>
  <c r="K47" i="4"/>
  <c r="I48" i="4" s="1"/>
  <c r="F49" i="4" l="1"/>
  <c r="D50" i="4"/>
  <c r="J48" i="4"/>
  <c r="K48" i="4"/>
  <c r="I49" i="4" s="1"/>
  <c r="F50" i="4" l="1"/>
  <c r="D51" i="4"/>
  <c r="J49" i="4"/>
  <c r="K49" i="4"/>
  <c r="I50" i="4" s="1"/>
  <c r="F51" i="4" l="1"/>
  <c r="D52" i="4"/>
  <c r="J50" i="4"/>
  <c r="K50" i="4"/>
  <c r="I51" i="4" s="1"/>
  <c r="F52" i="4" l="1"/>
  <c r="D53" i="4"/>
  <c r="J51" i="4"/>
  <c r="K51" i="4"/>
  <c r="I52" i="4" s="1"/>
  <c r="F53" i="4" l="1"/>
  <c r="D54" i="4"/>
  <c r="J52" i="4"/>
  <c r="K52" i="4"/>
  <c r="I53" i="4" s="1"/>
  <c r="F54" i="4" l="1"/>
  <c r="D55" i="4"/>
  <c r="J53" i="4"/>
  <c r="K53" i="4"/>
  <c r="I54" i="4" s="1"/>
  <c r="F55" i="4" l="1"/>
  <c r="D56" i="4"/>
  <c r="J54" i="4"/>
  <c r="K54" i="4"/>
  <c r="I55" i="4" s="1"/>
  <c r="F56" i="4" l="1"/>
  <c r="D57" i="4"/>
  <c r="J55" i="4"/>
  <c r="K55" i="4"/>
  <c r="I56" i="4" s="1"/>
  <c r="F57" i="4" l="1"/>
  <c r="D58" i="4"/>
  <c r="J56" i="4"/>
  <c r="K56" i="4"/>
  <c r="I57" i="4" s="1"/>
  <c r="F58" i="4" l="1"/>
  <c r="D59" i="4"/>
  <c r="J57" i="4"/>
  <c r="K57" i="4"/>
  <c r="I58" i="4" s="1"/>
  <c r="F59" i="4" l="1"/>
  <c r="D60" i="4"/>
  <c r="J58" i="4"/>
  <c r="K58" i="4"/>
  <c r="I59" i="4" s="1"/>
  <c r="F60" i="4" l="1"/>
  <c r="D61" i="4"/>
  <c r="J59" i="4"/>
  <c r="K59" i="4"/>
  <c r="I60" i="4" s="1"/>
  <c r="F61" i="4" l="1"/>
  <c r="D62" i="4"/>
  <c r="F62" i="4" s="1"/>
  <c r="J60" i="4"/>
  <c r="K60" i="4"/>
  <c r="I61" i="4" s="1"/>
  <c r="J61" i="4" l="1"/>
  <c r="K61" i="4"/>
  <c r="I62" i="4" s="1"/>
  <c r="J62" i="4" l="1"/>
  <c r="K62" i="4"/>
</calcChain>
</file>

<file path=xl/sharedStrings.xml><?xml version="1.0" encoding="utf-8"?>
<sst xmlns="http://schemas.openxmlformats.org/spreadsheetml/2006/main" count="135" uniqueCount="127">
  <si>
    <t>HOE GEBRUIK JE DIT BESTAND?</t>
  </si>
  <si>
    <t>STAP 1 — Mijn Vrijheidsgetal (tabblad 1)</t>
  </si>
  <si>
    <t>Vul je maandelijkse kosten in per categorie. Het bestand berekent automatisch:</t>
  </si>
  <si>
    <t>• Je totale maandelijkse behoefte</t>
  </si>
  <si>
    <t>• Je jaarbedrag</t>
  </si>
  <si>
    <t>• Je vrijheidsgetal (jaarbedrag × 25)</t>
  </si>
  <si>
    <t>• Hoeveel je nog moet opbouwen</t>
  </si>
  <si>
    <t>STAP 2 — Cashflow &amp; Vermogen (tabblad 2)</t>
  </si>
  <si>
    <t>Breng je volledige financiële situatie in kaart:</t>
  </si>
  <si>
    <t>• Alle uitgaven per maand</t>
  </si>
  <si>
    <t>• Alle inkomsten per maand</t>
  </si>
  <si>
    <t>• Jouw cashflow overschot of tekort</t>
  </si>
  <si>
    <t>• Jouw bestaand vermogen</t>
  </si>
  <si>
    <t>STAP 3 — Projectie &amp; Rendement (tabblad 3)</t>
  </si>
  <si>
    <t>Zie hoe jouw vermogen groeit:</t>
  </si>
  <si>
    <t>• Hoeveel je nodig hebt per jaar (met inflatie)</t>
  </si>
  <si>
    <t>• Hoe jouw vrijheidsgetal groeit bij 4% en 6% rendement</t>
  </si>
  <si>
    <t>• Vul jouw vrijheidsgetal in bij 'Beginbedrag 2025'</t>
  </si>
  <si>
    <t>KLEURENCODE</t>
  </si>
  <si>
    <t>Blauw = jouw invoer (verander dit gerust)</t>
  </si>
  <si>
    <t>Zwart = berekening (niet aanpassen)</t>
  </si>
  <si>
    <t>Groen = link naar een ander tabblad</t>
  </si>
  <si>
    <t>Formule vrijheidsgetal: jaarlijkse behoefte × 25</t>
  </si>
  <si>
    <t>Bij 4% rendement per jaar kun je daar de rest van je leven van leven.</t>
  </si>
  <si>
    <t>EEN WOORD VAN ILSE</t>
  </si>
  <si>
    <t>Dit bestand is een spiegel. Geen oordeel.</t>
  </si>
  <si>
    <t>Vul in wat er werkelijk is — niet wat je denkt te moeten zeggen.</t>
  </si>
  <si>
    <t>Eerlijk kijken naar je cijfers is de eerste stap naar financiële vrijheid.</t>
  </si>
  <si>
    <t>Geld volgt hoe jij staat. En wie de cijfers kent, staat anders.</t>
  </si>
  <si>
    <t>— Ilse Dieltjens  ·  ilsedieltjens.com</t>
  </si>
  <si>
    <t>JOUW VRIJHEIDSGETAL — Geld volgt wie jij bent.</t>
  </si>
  <si>
    <t>WAT IS JE VRIJHEIDSGETAL?</t>
  </si>
  <si>
    <t>Je vrijheidsgetal is het vermogen dat je nodig hebt om nooit meer te hoeven werken — maar te mogen werken. De formule: jouw benodigde jaarbedrag × 25. Bij 4% rendement per jaar kun je daar de rest van je leven van leven.</t>
  </si>
  <si>
    <t>STAP 1 — WAT KOST JOUW DROOMLEVEN?</t>
  </si>
  <si>
    <t>Categorie</t>
  </si>
  <si>
    <t>Per maand (€)</t>
  </si>
  <si>
    <t>Per jaar (€)</t>
  </si>
  <si>
    <t>Opmerking</t>
  </si>
  <si>
    <t>Wonen (huur / hypotheek)</t>
  </si>
  <si>
    <t>Voeding &amp; boodschappen</t>
  </si>
  <si>
    <t>Vervoer (auto, leasing, brandstof)</t>
  </si>
  <si>
    <t>Reizen &amp; vakanties</t>
  </si>
  <si>
    <t>Vrije tijd &amp; hobby's</t>
  </si>
  <si>
    <t>Gezin (kinderen, opvang)</t>
  </si>
  <si>
    <t>Gezondheid &amp; sport</t>
  </si>
  <si>
    <t>Persoonlijke groei &amp; opleiding</t>
  </si>
  <si>
    <t>Kleding &amp; verzorging</t>
  </si>
  <si>
    <t>Abonnementen &amp; technologie</t>
  </si>
  <si>
    <t>Cadeaus &amp; sociaal</t>
  </si>
  <si>
    <t>Overig</t>
  </si>
  <si>
    <t>TOTAAL PER MAAND</t>
  </si>
  <si>
    <t>STAP 2 — JOUW VRIJHEIDSGETAL</t>
  </si>
  <si>
    <t>Benodigde jaarbedrag</t>
  </si>
  <si>
    <t>Vrijheidsgetal (× 25)</t>
  </si>
  <si>
    <t>Bestaand vermogen</t>
  </si>
  <si>
    <t>Nog te bouwen</t>
  </si>
  <si>
    <t>Financiële vrijheid is geen bedrag. Het is een keuze — en die begint hier.</t>
  </si>
  <si>
    <t>UITGAVEN — wat gaat er maandelijks uit?</t>
  </si>
  <si>
    <t>Huur / hypotheek</t>
  </si>
  <si>
    <t>Energie, water, gas</t>
  </si>
  <si>
    <t>Gemeentelijke belastingen</t>
  </si>
  <si>
    <t>Boodschappen</t>
  </si>
  <si>
    <t>Zorgverzekering</t>
  </si>
  <si>
    <t>Autolease / afbetaling</t>
  </si>
  <si>
    <t>Benzine / openbaar vervoer</t>
  </si>
  <si>
    <t>Telefoon, internet, tv</t>
  </si>
  <si>
    <t>Abonnementen (Netflix, Spotify...)</t>
  </si>
  <si>
    <t>Kinderopvang / BSO</t>
  </si>
  <si>
    <t>Studieschuld</t>
  </si>
  <si>
    <t>Vakanties &amp; uitjes</t>
  </si>
  <si>
    <t>Uit eten</t>
  </si>
  <si>
    <t>Sport &amp; hobby's</t>
  </si>
  <si>
    <t>Persoonlijke ontwikkeling</t>
  </si>
  <si>
    <t>Cadeaus &amp; sociale kosten</t>
  </si>
  <si>
    <t>Sparen / investeren</t>
  </si>
  <si>
    <t>TOTALE MAANDELIJKSE UITGAVEN</t>
  </si>
  <si>
    <t>INKOMSTEN — wat komt er maandelijks binnen?</t>
  </si>
  <si>
    <t>Loon / winst uit bedrijf</t>
  </si>
  <si>
    <t>Toeslagen</t>
  </si>
  <si>
    <t>Uitkering</t>
  </si>
  <si>
    <t>Alimentatie</t>
  </si>
  <si>
    <t>Inkomsten uit verhuur</t>
  </si>
  <si>
    <t>Dividend / rente</t>
  </si>
  <si>
    <t>TOTALE MAANDELIJKSE INKOMSTEN</t>
  </si>
  <si>
    <t>CASHFLOW — wat blijft er over?</t>
  </si>
  <si>
    <t>Overschot of tekort per maand</t>
  </si>
  <si>
    <t>BESTAAND VERMOGEN — wat heb je al?</t>
  </si>
  <si>
    <t>Spaarrekening</t>
  </si>
  <si>
    <t>Aandelen</t>
  </si>
  <si>
    <t>ETF's / indexfondsen</t>
  </si>
  <si>
    <t>Vastgoed (marktwaarde)</t>
  </si>
  <si>
    <t>Crypto</t>
  </si>
  <si>
    <t>Goud / zilver</t>
  </si>
  <si>
    <t>Andere beleggingen</t>
  </si>
  <si>
    <t>TOTAAL VERMOGEN</t>
  </si>
  <si>
    <t>PROJECTIE — Zo groeit jouw vrijheid</t>
  </si>
  <si>
    <t>JOUW STARTGEGEVENS</t>
  </si>
  <si>
    <t>Huidig jaar</t>
  </si>
  <si>
    <t>Jouw leeftijd nu</t>
  </si>
  <si>
    <t>Benodigde bedrag per maand (€)</t>
  </si>
  <si>
    <t>Benodigde bedrag per jaar (€)</t>
  </si>
  <si>
    <t>Jouw vrijheidsgetal (€)</t>
  </si>
  <si>
    <t>Inflatiefactor</t>
  </si>
  <si>
    <t>Jaar</t>
  </si>
  <si>
    <t>Leeftijd</t>
  </si>
  <si>
    <t>Nodig/maand</t>
  </si>
  <si>
    <t>Inflatie</t>
  </si>
  <si>
    <t>Nodig/jaar</t>
  </si>
  <si>
    <t>Beginbedrag</t>
  </si>
  <si>
    <t>4% rendement/jaar</t>
  </si>
  <si>
    <t>6% rendement/jaar</t>
  </si>
  <si>
    <t>🔵 Blauw = jouw invoer  |  🟢 Groen = link naar ander tabblad  |  Zwart = berekening</t>
  </si>
  <si>
    <t>Notitie</t>
  </si>
  <si>
    <r>
      <t xml:space="preserve">Dat komt van de </t>
    </r>
    <r>
      <rPr>
        <b/>
        <sz val="11"/>
        <color theme="1"/>
        <rFont val="Calibri"/>
        <family val="2"/>
        <scheme val="minor"/>
      </rPr>
      <t>4% regel</t>
    </r>
    <r>
      <rPr>
        <sz val="11"/>
        <color theme="1"/>
        <rFont val="Calibri"/>
        <family val="2"/>
        <scheme val="minor"/>
      </rPr>
      <t xml:space="preserve"> — ook wel de Safe Withdrawal Rate genoemd.</t>
    </r>
  </si>
  <si>
    <t>De logica is simpel:</t>
  </si>
  <si>
    <t>Als je een vermogen hebt dat elk jaar gemiddeld 4% rendement oplevert, kun je elk jaar 4% opnemen zonder dat je vermogen daalt.</t>
  </si>
  <si>
    <t>4% van wat? Van je totale vermogen.</t>
  </si>
  <si>
    <r>
      <t xml:space="preserve">En 4% van X = jouw jaarbedrag betekent: </t>
    </r>
    <r>
      <rPr>
        <b/>
        <sz val="11"/>
        <color theme="1"/>
        <rFont val="Calibri"/>
        <family val="2"/>
        <scheme val="minor"/>
      </rPr>
      <t>X = jaarbedrag ÷ 0,04 = jaarbedrag × 25</t>
    </r>
  </si>
  <si>
    <t>Concreet voorbeeld:</t>
  </si>
  <si>
    <r>
      <t xml:space="preserve">Je hebt €60.000 per jaar nodig. €60.000 ÷ 0,04 = </t>
    </r>
    <r>
      <rPr>
        <b/>
        <sz val="11"/>
        <color theme="1"/>
        <rFont val="Calibri"/>
        <family val="2"/>
        <scheme val="minor"/>
      </rPr>
      <t>€1.500.000</t>
    </r>
  </si>
  <si>
    <t>Als je €1.500.000 belegt en daar 4% rendement op haalt, komt er elk jaar €60.000 vrij — zonder dat je vermogen krimpt.</t>
  </si>
  <si>
    <t>Waar komt die 4% vandaan?</t>
  </si>
  <si>
    <t>De Trinity Study — een Amerikaans onderzoek uit 1998. Ze analyseerden historische rendementen over 30+ jaar en concludeerden: wie jaarlijks maximum 4% opneemt van zijn portefeuille, loopt statistisch gezien nagenoeg geen risico dat het geld opraakt.</t>
  </si>
  <si>
    <t>Historisch gemiddeld rendement van een gediversifieerde aandelenportefeuille: 7-8% per jaar. Min inflatie van 2-3%. Dan blijft er netto 4-5% over.</t>
  </si>
  <si>
    <t>Het is een richtlijn. Geen wet. Wie defensiever wil zijn, rekent met × 33 (3% opname). Wie optimistischer is, rekent met × 20 (5% opname).</t>
  </si>
  <si>
    <t>Maar × 25 is het meest gebruikte anker — en het geeft een concreet getal om naartoe te bouwen.</t>
  </si>
  <si>
    <t>CASHFLOW &amp; VERMOGEN — Wat stroomt er in en uit, 
eerlijk bekeken.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</si>
</sst>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#,##0;\(\€#,##0\);&quot;-&quot;"/>
  </numFmts>
  <fonts count="24" x14ac:knownFonts="1">
    <font>
      <sz val="11"/>
      <color theme="1"/>
      <name val="Calibri"/>
      <family val="2"/>
      <scheme val="minor"/>
    </font>
    <font>
      <b/>
      <sz val="28"/>
      <color rgb="FFFFFFFF"/>
      <name val="Arial"/>
    </font>
    <font>
      <b/>
      <sz val="13"/>
      <color rgb="FF003399"/>
      <name val="Arial"/>
    </font>
    <font>
      <sz val="11"/>
      <color rgb="FF000000"/>
      <name val="Arial"/>
    </font>
    <font>
      <b/>
      <sz val="12"/>
      <color rgb="FFFFFFFF"/>
      <name val="Arial"/>
    </font>
    <font>
      <b/>
      <sz val="10"/>
      <color rgb="FFFFFFFF"/>
      <name val="Arial"/>
    </font>
    <font>
      <sz val="10"/>
      <color rgb="FF000000"/>
      <name val="Arial"/>
    </font>
    <font>
      <b/>
      <sz val="10"/>
      <color rgb="FF0000FF"/>
      <name val="Arial"/>
    </font>
    <font>
      <b/>
      <sz val="11"/>
      <color rgb="FFFFFFFF"/>
      <name val="Arial"/>
    </font>
    <font>
      <sz val="12"/>
      <color rgb="FF000000"/>
      <name val="Arial"/>
    </font>
    <font>
      <b/>
      <sz val="11"/>
      <color rgb="FF003399"/>
      <name val="Arial"/>
    </font>
    <font>
      <b/>
      <sz val="12"/>
      <color rgb="FF000000"/>
      <name val="Arial"/>
    </font>
    <font>
      <sz val="12"/>
      <color rgb="FF0000FF"/>
      <name val="Arial"/>
    </font>
    <font>
      <i/>
      <sz val="12"/>
      <color rgb="FFFFFFFF"/>
      <name val="Arial"/>
    </font>
    <font>
      <b/>
      <sz val="20"/>
      <color rgb="FFFFFFFF"/>
      <name val="Arial"/>
    </font>
    <font>
      <b/>
      <sz val="11"/>
      <color rgb="FF000000"/>
      <name val="Arial"/>
    </font>
    <font>
      <b/>
      <sz val="12"/>
      <color rgb="FF003399"/>
      <name val="Arial"/>
    </font>
    <font>
      <b/>
      <sz val="22"/>
      <color rgb="FFFFFFFF"/>
      <name val="Arial"/>
    </font>
    <font>
      <b/>
      <sz val="11"/>
      <color rgb="FF0000FF"/>
      <name val="Arial"/>
    </font>
    <font>
      <b/>
      <sz val="11"/>
      <color rgb="FF008000"/>
      <name val="Arial"/>
    </font>
    <font>
      <sz val="10"/>
      <color rgb="FF888888"/>
      <name val="Arial"/>
    </font>
    <font>
      <sz val="10"/>
      <color rgb="FF006600"/>
      <name val="Arial"/>
    </font>
    <font>
      <i/>
      <sz val="9"/>
      <color rgb="FF888888"/>
      <name val="Arial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3399"/>
      </patternFill>
    </fill>
    <fill>
      <patternFill patternType="solid">
        <fgColor rgb="FFCD1719"/>
      </patternFill>
    </fill>
    <fill>
      <patternFill patternType="solid">
        <fgColor rgb="FF001A66"/>
      </patternFill>
    </fill>
    <fill>
      <patternFill patternType="solid">
        <fgColor rgb="FFE8EDF7"/>
      </patternFill>
    </fill>
    <fill>
      <patternFill patternType="solid">
        <fgColor rgb="FFFFFFFF"/>
      </patternFill>
    </fill>
    <fill>
      <patternFill patternType="solid">
        <fgColor rgb="FF006600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3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0" borderId="0" xfId="0" applyFont="1"/>
    <xf numFmtId="0" fontId="5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164" fontId="7" fillId="5" borderId="1" xfId="0" applyNumberFormat="1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horizontal="right" vertical="center"/>
    </xf>
    <xf numFmtId="0" fontId="0" fillId="5" borderId="1" xfId="0" applyFill="1" applyBorder="1"/>
    <xf numFmtId="0" fontId="6" fillId="6" borderId="1" xfId="0" applyFont="1" applyFill="1" applyBorder="1" applyAlignment="1">
      <alignment horizontal="left" vertical="center"/>
    </xf>
    <xf numFmtId="164" fontId="7" fillId="6" borderId="1" xfId="0" applyNumberFormat="1" applyFont="1" applyFill="1" applyBorder="1" applyAlignment="1">
      <alignment horizontal="right" vertical="center"/>
    </xf>
    <xf numFmtId="164" fontId="6" fillId="6" borderId="1" xfId="0" applyNumberFormat="1" applyFont="1" applyFill="1" applyBorder="1" applyAlignment="1">
      <alignment horizontal="right" vertical="center"/>
    </xf>
    <xf numFmtId="0" fontId="0" fillId="6" borderId="1" xfId="0" applyFill="1" applyBorder="1"/>
    <xf numFmtId="0" fontId="8" fillId="2" borderId="1" xfId="0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left" vertical="center"/>
    </xf>
    <xf numFmtId="164" fontId="9" fillId="5" borderId="1" xfId="0" applyNumberFormat="1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left" vertical="center"/>
    </xf>
    <xf numFmtId="164" fontId="11" fillId="6" borderId="1" xfId="0" applyNumberFormat="1" applyFont="1" applyFill="1" applyBorder="1" applyAlignment="1">
      <alignment horizontal="right" vertical="center"/>
    </xf>
    <xf numFmtId="164" fontId="12" fillId="5" borderId="1" xfId="0" applyNumberFormat="1" applyFont="1" applyFill="1" applyBorder="1" applyAlignment="1">
      <alignment horizontal="right" vertical="center"/>
    </xf>
    <xf numFmtId="0" fontId="15" fillId="5" borderId="1" xfId="0" applyFont="1" applyFill="1" applyBorder="1" applyAlignment="1">
      <alignment horizontal="left" vertical="center"/>
    </xf>
    <xf numFmtId="164" fontId="16" fillId="5" borderId="1" xfId="0" applyNumberFormat="1" applyFont="1" applyFill="1" applyBorder="1" applyAlignment="1">
      <alignment horizontal="right" vertical="center"/>
    </xf>
    <xf numFmtId="0" fontId="18" fillId="5" borderId="1" xfId="0" applyFont="1" applyFill="1" applyBorder="1" applyAlignment="1">
      <alignment horizontal="right" vertical="center"/>
    </xf>
    <xf numFmtId="0" fontId="18" fillId="6" borderId="1" xfId="0" applyFont="1" applyFill="1" applyBorder="1" applyAlignment="1">
      <alignment horizontal="right" vertical="center"/>
    </xf>
    <xf numFmtId="164" fontId="19" fillId="5" borderId="1" xfId="0" applyNumberFormat="1" applyFont="1" applyFill="1" applyBorder="1" applyAlignment="1">
      <alignment horizontal="right" vertical="center"/>
    </xf>
    <xf numFmtId="164" fontId="19" fillId="6" borderId="1" xfId="0" applyNumberFormat="1" applyFont="1" applyFill="1" applyBorder="1" applyAlignment="1">
      <alignment horizontal="right" vertical="center"/>
    </xf>
    <xf numFmtId="2" fontId="18" fillId="6" borderId="1" xfId="0" applyNumberFormat="1" applyFont="1" applyFill="1" applyBorder="1" applyAlignment="1">
      <alignment horizontal="right" vertical="center"/>
    </xf>
    <xf numFmtId="1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2" fontId="20" fillId="5" borderId="1" xfId="0" applyNumberFormat="1" applyFont="1" applyFill="1" applyBorder="1" applyAlignment="1">
      <alignment horizontal="center" vertical="center"/>
    </xf>
    <xf numFmtId="164" fontId="21" fillId="5" borderId="1" xfId="0" applyNumberFormat="1" applyFont="1" applyFill="1" applyBorder="1" applyAlignment="1">
      <alignment horizontal="right" vertical="center"/>
    </xf>
    <xf numFmtId="1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2" fontId="20" fillId="6" borderId="1" xfId="0" applyNumberFormat="1" applyFont="1" applyFill="1" applyBorder="1" applyAlignment="1">
      <alignment horizontal="center" vertical="center"/>
    </xf>
    <xf numFmtId="164" fontId="21" fillId="6" borderId="1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left" vertical="center"/>
    </xf>
    <xf numFmtId="0" fontId="0" fillId="0" borderId="0" xfId="0"/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4" fillId="3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center" vertical="center" wrapText="1"/>
    </xf>
    <xf numFmtId="0" fontId="0" fillId="4" borderId="0" xfId="0" applyFill="1"/>
    <xf numFmtId="0" fontId="3" fillId="0" borderId="0" xfId="0" applyFont="1" applyAlignment="1">
      <alignment horizontal="left" vertical="top" wrapText="1"/>
    </xf>
    <xf numFmtId="0" fontId="4" fillId="7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/>
    <xf numFmtId="0" fontId="17" fillId="2" borderId="0" xfId="0" applyFont="1" applyFill="1" applyAlignment="1">
      <alignment horizontal="left" vertical="center" wrapText="1"/>
    </xf>
    <xf numFmtId="0" fontId="22" fillId="0" borderId="0" xfId="0" applyFont="1"/>
    <xf numFmtId="0" fontId="23" fillId="0" borderId="0" xfId="0" applyFont="1"/>
    <xf numFmtId="0" fontId="14" fillId="2" borderId="0" xfId="0" applyFont="1" applyFill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41"/>
  <sheetViews>
    <sheetView showGridLines="0" topLeftCell="A5" workbookViewId="0"/>
  </sheetViews>
  <sheetFormatPr defaultRowHeight="15" x14ac:dyDescent="0.25"/>
  <cols>
    <col min="1" max="1" width="2" customWidth="1"/>
    <col min="2" max="2" width="70" customWidth="1"/>
  </cols>
  <sheetData>
    <row r="1" spans="2:2" ht="30" customHeight="1" x14ac:dyDescent="0.25">
      <c r="B1" s="37" t="s">
        <v>0</v>
      </c>
    </row>
    <row r="2" spans="2:2" ht="20.100000000000001" customHeight="1" x14ac:dyDescent="0.25">
      <c r="B2" s="38"/>
    </row>
    <row r="3" spans="2:2" ht="9.9499999999999993" customHeight="1" x14ac:dyDescent="0.25">
      <c r="B3" s="38"/>
    </row>
    <row r="4" spans="2:2" ht="26.1" customHeight="1" x14ac:dyDescent="0.25">
      <c r="B4" s="1" t="s">
        <v>1</v>
      </c>
    </row>
    <row r="5" spans="2:2" ht="20.100000000000001" customHeight="1" x14ac:dyDescent="0.25">
      <c r="B5" s="2" t="s">
        <v>2</v>
      </c>
    </row>
    <row r="6" spans="2:2" ht="20.100000000000001" customHeight="1" x14ac:dyDescent="0.25">
      <c r="B6" s="2" t="s">
        <v>3</v>
      </c>
    </row>
    <row r="7" spans="2:2" ht="20.100000000000001" customHeight="1" x14ac:dyDescent="0.25">
      <c r="B7" s="2" t="s">
        <v>4</v>
      </c>
    </row>
    <row r="8" spans="2:2" ht="20.100000000000001" customHeight="1" x14ac:dyDescent="0.25">
      <c r="B8" s="2" t="s">
        <v>5</v>
      </c>
    </row>
    <row r="9" spans="2:2" ht="20.100000000000001" customHeight="1" x14ac:dyDescent="0.25">
      <c r="B9" s="2" t="s">
        <v>6</v>
      </c>
    </row>
    <row r="10" spans="2:2" ht="8.1" customHeight="1" x14ac:dyDescent="0.25"/>
    <row r="11" spans="2:2" ht="26.1" customHeight="1" x14ac:dyDescent="0.25">
      <c r="B11" s="3" t="s">
        <v>7</v>
      </c>
    </row>
    <row r="12" spans="2:2" ht="20.100000000000001" customHeight="1" x14ac:dyDescent="0.25">
      <c r="B12" s="2" t="s">
        <v>8</v>
      </c>
    </row>
    <row r="13" spans="2:2" ht="20.100000000000001" customHeight="1" x14ac:dyDescent="0.25">
      <c r="B13" s="2" t="s">
        <v>9</v>
      </c>
    </row>
    <row r="14" spans="2:2" ht="20.100000000000001" customHeight="1" x14ac:dyDescent="0.25">
      <c r="B14" s="2" t="s">
        <v>10</v>
      </c>
    </row>
    <row r="15" spans="2:2" ht="20.100000000000001" customHeight="1" x14ac:dyDescent="0.25">
      <c r="B15" s="2" t="s">
        <v>11</v>
      </c>
    </row>
    <row r="16" spans="2:2" ht="20.100000000000001" customHeight="1" x14ac:dyDescent="0.25">
      <c r="B16" s="2" t="s">
        <v>12</v>
      </c>
    </row>
    <row r="17" spans="2:2" ht="8.1" customHeight="1" x14ac:dyDescent="0.25"/>
    <row r="18" spans="2:2" ht="26.1" customHeight="1" x14ac:dyDescent="0.25">
      <c r="B18" s="3" t="s">
        <v>13</v>
      </c>
    </row>
    <row r="19" spans="2:2" ht="20.100000000000001" customHeight="1" x14ac:dyDescent="0.25">
      <c r="B19" s="2" t="s">
        <v>14</v>
      </c>
    </row>
    <row r="20" spans="2:2" ht="20.100000000000001" customHeight="1" x14ac:dyDescent="0.25">
      <c r="B20" s="2" t="s">
        <v>15</v>
      </c>
    </row>
    <row r="21" spans="2:2" ht="20.100000000000001" customHeight="1" x14ac:dyDescent="0.25">
      <c r="B21" s="2" t="s">
        <v>16</v>
      </c>
    </row>
    <row r="22" spans="2:2" ht="20.100000000000001" customHeight="1" x14ac:dyDescent="0.25">
      <c r="B22" s="2" t="s">
        <v>17</v>
      </c>
    </row>
    <row r="23" spans="2:2" ht="8.1" customHeight="1" x14ac:dyDescent="0.25"/>
    <row r="24" spans="2:2" ht="26.1" customHeight="1" x14ac:dyDescent="0.25">
      <c r="B24" s="4" t="s">
        <v>18</v>
      </c>
    </row>
    <row r="25" spans="2:2" ht="20.100000000000001" customHeight="1" x14ac:dyDescent="0.25">
      <c r="B25" s="2" t="s">
        <v>19</v>
      </c>
    </row>
    <row r="26" spans="2:2" ht="20.100000000000001" customHeight="1" x14ac:dyDescent="0.25">
      <c r="B26" s="2" t="s">
        <v>20</v>
      </c>
    </row>
    <row r="27" spans="2:2" ht="20.100000000000001" customHeight="1" x14ac:dyDescent="0.25">
      <c r="B27" s="2" t="s">
        <v>21</v>
      </c>
    </row>
    <row r="28" spans="2:2" ht="20.100000000000001" customHeight="1" x14ac:dyDescent="0.25">
      <c r="B28" s="2"/>
    </row>
    <row r="29" spans="2:2" ht="20.100000000000001" customHeight="1" x14ac:dyDescent="0.25">
      <c r="B29" s="2" t="s">
        <v>22</v>
      </c>
    </row>
    <row r="30" spans="2:2" ht="20.100000000000001" customHeight="1" x14ac:dyDescent="0.25">
      <c r="B30" s="2" t="s">
        <v>23</v>
      </c>
    </row>
    <row r="31" spans="2:2" ht="8.1" customHeight="1" x14ac:dyDescent="0.25"/>
    <row r="32" spans="2:2" ht="26.1" customHeight="1" x14ac:dyDescent="0.25">
      <c r="B32" s="1" t="s">
        <v>24</v>
      </c>
    </row>
    <row r="33" spans="2:2" ht="20.100000000000001" customHeight="1" x14ac:dyDescent="0.25">
      <c r="B33" s="2" t="s">
        <v>25</v>
      </c>
    </row>
    <row r="34" spans="2:2" ht="20.100000000000001" customHeight="1" x14ac:dyDescent="0.25">
      <c r="B34" s="2"/>
    </row>
    <row r="35" spans="2:2" ht="20.100000000000001" customHeight="1" x14ac:dyDescent="0.25">
      <c r="B35" s="2" t="s">
        <v>26</v>
      </c>
    </row>
    <row r="36" spans="2:2" ht="20.100000000000001" customHeight="1" x14ac:dyDescent="0.25">
      <c r="B36" s="2" t="s">
        <v>27</v>
      </c>
    </row>
    <row r="37" spans="2:2" ht="20.100000000000001" customHeight="1" x14ac:dyDescent="0.25">
      <c r="B37" s="2"/>
    </row>
    <row r="38" spans="2:2" ht="20.100000000000001" customHeight="1" x14ac:dyDescent="0.25">
      <c r="B38" s="2" t="s">
        <v>28</v>
      </c>
    </row>
    <row r="39" spans="2:2" ht="20.100000000000001" customHeight="1" x14ac:dyDescent="0.25">
      <c r="B39" s="2"/>
    </row>
    <row r="40" spans="2:2" ht="20.100000000000001" customHeight="1" x14ac:dyDescent="0.25">
      <c r="B40" s="2" t="s">
        <v>29</v>
      </c>
    </row>
    <row r="41" spans="2:2" ht="8.1" customHeight="1" x14ac:dyDescent="0.25"/>
  </sheetData>
  <mergeCells count="1">
    <mergeCell ref="B1:B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56"/>
  <sheetViews>
    <sheetView showGridLines="0" topLeftCell="A7" workbookViewId="0">
      <selection activeCell="C17" sqref="C17:C18"/>
    </sheetView>
  </sheetViews>
  <sheetFormatPr defaultRowHeight="15" x14ac:dyDescent="0.25"/>
  <cols>
    <col min="1" max="1" width="2" customWidth="1"/>
    <col min="2" max="2" width="36" customWidth="1"/>
    <col min="3" max="6" width="20" customWidth="1"/>
    <col min="7" max="7" width="2" customWidth="1"/>
  </cols>
  <sheetData>
    <row r="1" spans="2:6" ht="6" customHeight="1" x14ac:dyDescent="0.25"/>
    <row r="2" spans="2:6" ht="21.95" customHeight="1" x14ac:dyDescent="0.25">
      <c r="B2" s="39" t="s">
        <v>30</v>
      </c>
      <c r="C2" s="40"/>
      <c r="D2" s="40"/>
      <c r="E2" s="40"/>
      <c r="F2" s="40"/>
    </row>
    <row r="3" spans="2:6" ht="21.95" customHeight="1" x14ac:dyDescent="0.25">
      <c r="B3" s="40"/>
      <c r="C3" s="40"/>
      <c r="D3" s="40"/>
      <c r="E3" s="40"/>
      <c r="F3" s="40"/>
    </row>
    <row r="4" spans="2:6" ht="32.1" customHeight="1" x14ac:dyDescent="0.25">
      <c r="B4" s="40"/>
      <c r="C4" s="40"/>
      <c r="D4" s="40"/>
      <c r="E4" s="40"/>
      <c r="F4" s="40"/>
    </row>
    <row r="5" spans="2:6" ht="21.95" customHeight="1" x14ac:dyDescent="0.25">
      <c r="B5" s="40"/>
      <c r="C5" s="40"/>
      <c r="D5" s="40"/>
      <c r="E5" s="40"/>
      <c r="F5" s="40"/>
    </row>
    <row r="6" spans="2:6" ht="21.95" customHeight="1" x14ac:dyDescent="0.25">
      <c r="B6" s="40"/>
      <c r="C6" s="40"/>
      <c r="D6" s="40"/>
      <c r="E6" s="40"/>
      <c r="F6" s="40"/>
    </row>
    <row r="7" spans="2:6" ht="21.95" customHeight="1" x14ac:dyDescent="0.25">
      <c r="B7" s="40"/>
      <c r="C7" s="40"/>
      <c r="D7" s="40"/>
      <c r="E7" s="40"/>
      <c r="F7" s="40"/>
    </row>
    <row r="8" spans="2:6" ht="9.9499999999999993" customHeight="1" x14ac:dyDescent="0.25"/>
    <row r="9" spans="2:6" ht="24" customHeight="1" x14ac:dyDescent="0.25">
      <c r="B9" s="5" t="s">
        <v>31</v>
      </c>
    </row>
    <row r="10" spans="2:6" ht="60" customHeight="1" x14ac:dyDescent="0.25">
      <c r="B10" s="44" t="s">
        <v>32</v>
      </c>
      <c r="C10" s="38"/>
      <c r="D10" s="38"/>
      <c r="E10" s="38"/>
      <c r="F10" s="38"/>
    </row>
    <row r="11" spans="2:6" x14ac:dyDescent="0.25">
      <c r="B11" s="38"/>
      <c r="C11" s="38"/>
      <c r="D11" s="38"/>
      <c r="E11" s="38"/>
      <c r="F11" s="38"/>
    </row>
    <row r="12" spans="2:6" x14ac:dyDescent="0.25">
      <c r="B12" s="38"/>
      <c r="C12" s="38"/>
      <c r="D12" s="38"/>
      <c r="E12" s="38"/>
      <c r="F12" s="38"/>
    </row>
    <row r="13" spans="2:6" x14ac:dyDescent="0.25">
      <c r="B13" s="38"/>
      <c r="C13" s="38"/>
      <c r="D13" s="38"/>
      <c r="E13" s="38"/>
      <c r="F13" s="38"/>
    </row>
    <row r="14" spans="2:6" ht="8.1" customHeight="1" x14ac:dyDescent="0.25"/>
    <row r="15" spans="2:6" ht="26.1" customHeight="1" x14ac:dyDescent="0.25">
      <c r="B15" s="41" t="s">
        <v>33</v>
      </c>
      <c r="C15" s="38"/>
      <c r="D15" s="38"/>
      <c r="E15" s="38"/>
      <c r="F15" s="38"/>
    </row>
    <row r="16" spans="2:6" ht="20.100000000000001" customHeight="1" x14ac:dyDescent="0.25">
      <c r="B16" s="6" t="s">
        <v>34</v>
      </c>
      <c r="C16" s="6" t="s">
        <v>35</v>
      </c>
      <c r="D16" s="6" t="s">
        <v>36</v>
      </c>
      <c r="E16" s="6" t="s">
        <v>37</v>
      </c>
    </row>
    <row r="17" spans="2:6" ht="20.100000000000001" customHeight="1" x14ac:dyDescent="0.25">
      <c r="B17" s="7" t="s">
        <v>38</v>
      </c>
      <c r="C17" s="8"/>
      <c r="D17" s="9">
        <f t="shared" ref="D17:D28" si="0">C17*12</f>
        <v>0</v>
      </c>
      <c r="E17" s="10"/>
    </row>
    <row r="18" spans="2:6" ht="20.100000000000001" customHeight="1" x14ac:dyDescent="0.25">
      <c r="B18" s="11" t="s">
        <v>39</v>
      </c>
      <c r="C18" s="12"/>
      <c r="D18" s="13">
        <f t="shared" si="0"/>
        <v>0</v>
      </c>
      <c r="E18" s="14"/>
    </row>
    <row r="19" spans="2:6" ht="20.100000000000001" customHeight="1" x14ac:dyDescent="0.25">
      <c r="B19" s="7" t="s">
        <v>40</v>
      </c>
      <c r="C19" s="8">
        <v>0</v>
      </c>
      <c r="D19" s="9">
        <f t="shared" si="0"/>
        <v>0</v>
      </c>
      <c r="E19" s="10"/>
    </row>
    <row r="20" spans="2:6" ht="20.100000000000001" customHeight="1" x14ac:dyDescent="0.25">
      <c r="B20" s="11" t="s">
        <v>41</v>
      </c>
      <c r="C20" s="12">
        <v>0</v>
      </c>
      <c r="D20" s="13">
        <f t="shared" si="0"/>
        <v>0</v>
      </c>
      <c r="E20" s="14"/>
    </row>
    <row r="21" spans="2:6" ht="20.100000000000001" customHeight="1" x14ac:dyDescent="0.25">
      <c r="B21" s="7" t="s">
        <v>42</v>
      </c>
      <c r="C21" s="8">
        <v>0</v>
      </c>
      <c r="D21" s="9">
        <f t="shared" si="0"/>
        <v>0</v>
      </c>
      <c r="E21" s="10"/>
    </row>
    <row r="22" spans="2:6" ht="20.100000000000001" customHeight="1" x14ac:dyDescent="0.25">
      <c r="B22" s="11" t="s">
        <v>43</v>
      </c>
      <c r="C22" s="12">
        <v>0</v>
      </c>
      <c r="D22" s="13">
        <f t="shared" si="0"/>
        <v>0</v>
      </c>
      <c r="E22" s="14"/>
    </row>
    <row r="23" spans="2:6" ht="20.100000000000001" customHeight="1" x14ac:dyDescent="0.25">
      <c r="B23" s="7" t="s">
        <v>44</v>
      </c>
      <c r="C23" s="8">
        <v>0</v>
      </c>
      <c r="D23" s="9">
        <f t="shared" si="0"/>
        <v>0</v>
      </c>
      <c r="E23" s="10"/>
    </row>
    <row r="24" spans="2:6" ht="20.100000000000001" customHeight="1" x14ac:dyDescent="0.25">
      <c r="B24" s="11" t="s">
        <v>45</v>
      </c>
      <c r="C24" s="12">
        <v>0</v>
      </c>
      <c r="D24" s="13">
        <f t="shared" si="0"/>
        <v>0</v>
      </c>
      <c r="E24" s="14"/>
    </row>
    <row r="25" spans="2:6" ht="20.100000000000001" customHeight="1" x14ac:dyDescent="0.25">
      <c r="B25" s="7" t="s">
        <v>46</v>
      </c>
      <c r="C25" s="8">
        <v>0</v>
      </c>
      <c r="D25" s="9">
        <f t="shared" si="0"/>
        <v>0</v>
      </c>
      <c r="E25" s="10"/>
    </row>
    <row r="26" spans="2:6" ht="20.100000000000001" customHeight="1" x14ac:dyDescent="0.25">
      <c r="B26" s="11" t="s">
        <v>47</v>
      </c>
      <c r="C26" s="12">
        <v>0</v>
      </c>
      <c r="D26" s="13">
        <f t="shared" si="0"/>
        <v>0</v>
      </c>
      <c r="E26" s="14"/>
    </row>
    <row r="27" spans="2:6" ht="20.100000000000001" customHeight="1" x14ac:dyDescent="0.25">
      <c r="B27" s="7" t="s">
        <v>48</v>
      </c>
      <c r="C27" s="8">
        <v>0</v>
      </c>
      <c r="D27" s="9">
        <f t="shared" si="0"/>
        <v>0</v>
      </c>
      <c r="E27" s="10"/>
    </row>
    <row r="28" spans="2:6" ht="20.100000000000001" customHeight="1" x14ac:dyDescent="0.25">
      <c r="B28" s="11" t="s">
        <v>49</v>
      </c>
      <c r="C28" s="12">
        <v>0</v>
      </c>
      <c r="D28" s="13">
        <f t="shared" si="0"/>
        <v>0</v>
      </c>
      <c r="E28" s="14"/>
    </row>
    <row r="29" spans="2:6" ht="24" customHeight="1" x14ac:dyDescent="0.25">
      <c r="B29" s="15" t="s">
        <v>50</v>
      </c>
      <c r="C29" s="16">
        <f>SUM(C17:C28)</f>
        <v>0</v>
      </c>
      <c r="D29" s="16">
        <f>SUM(D17:D28)</f>
        <v>0</v>
      </c>
    </row>
    <row r="30" spans="2:6" ht="12" customHeight="1" x14ac:dyDescent="0.25"/>
    <row r="31" spans="2:6" ht="26.1" customHeight="1" x14ac:dyDescent="0.25">
      <c r="B31" s="41" t="s">
        <v>51</v>
      </c>
      <c r="C31" s="38"/>
      <c r="D31" s="38"/>
      <c r="E31" s="38"/>
      <c r="F31" s="38"/>
    </row>
    <row r="32" spans="2:6" ht="21.95" customHeight="1" x14ac:dyDescent="0.25">
      <c r="B32" s="17" t="s">
        <v>52</v>
      </c>
      <c r="C32" s="18">
        <f>D29</f>
        <v>0</v>
      </c>
    </row>
    <row r="33" spans="2:6" ht="21.95" customHeight="1" x14ac:dyDescent="0.25">
      <c r="B33" s="19" t="s">
        <v>53</v>
      </c>
      <c r="C33" s="20">
        <f>D29*25</f>
        <v>0</v>
      </c>
    </row>
    <row r="34" spans="2:6" ht="21.95" customHeight="1" x14ac:dyDescent="0.25">
      <c r="B34" s="17" t="s">
        <v>54</v>
      </c>
      <c r="C34" s="21">
        <v>0</v>
      </c>
    </row>
    <row r="35" spans="2:6" ht="21.95" customHeight="1" x14ac:dyDescent="0.25">
      <c r="B35" s="19" t="s">
        <v>55</v>
      </c>
      <c r="C35" s="20" t="e">
        <f>B34-B35</f>
        <v>#VALUE!</v>
      </c>
    </row>
    <row r="36" spans="2:6" ht="12" customHeight="1" x14ac:dyDescent="0.25"/>
    <row r="37" spans="2:6" ht="30" customHeight="1" x14ac:dyDescent="0.25">
      <c r="B37" s="42" t="s">
        <v>56</v>
      </c>
      <c r="C37" s="43"/>
      <c r="D37" s="43"/>
      <c r="E37" s="43"/>
      <c r="F37" s="43"/>
    </row>
    <row r="38" spans="2:6" ht="30" customHeight="1" x14ac:dyDescent="0.25">
      <c r="B38" s="38"/>
      <c r="C38" s="43"/>
      <c r="D38" s="43"/>
      <c r="E38" s="43"/>
      <c r="F38" s="43"/>
    </row>
    <row r="40" spans="2:6" ht="15.75" x14ac:dyDescent="0.25">
      <c r="B40" s="41" t="s">
        <v>112</v>
      </c>
      <c r="C40" s="38"/>
      <c r="D40" s="38"/>
      <c r="E40" s="38"/>
      <c r="F40" s="38"/>
    </row>
    <row r="42" spans="2:6" x14ac:dyDescent="0.25">
      <c r="B42" t="s">
        <v>113</v>
      </c>
    </row>
    <row r="43" spans="2:6" x14ac:dyDescent="0.25">
      <c r="B43" t="s">
        <v>114</v>
      </c>
    </row>
    <row r="44" spans="2:6" x14ac:dyDescent="0.25">
      <c r="B44" t="s">
        <v>115</v>
      </c>
    </row>
    <row r="45" spans="2:6" x14ac:dyDescent="0.25">
      <c r="B45" t="s">
        <v>116</v>
      </c>
    </row>
    <row r="46" spans="2:6" x14ac:dyDescent="0.25">
      <c r="B46" t="s">
        <v>117</v>
      </c>
    </row>
    <row r="48" spans="2:6" x14ac:dyDescent="0.25">
      <c r="B48" s="51" t="s">
        <v>118</v>
      </c>
    </row>
    <row r="50" spans="2:2" x14ac:dyDescent="0.25">
      <c r="B50" t="s">
        <v>119</v>
      </c>
    </row>
    <row r="51" spans="2:2" x14ac:dyDescent="0.25">
      <c r="B51" t="s">
        <v>120</v>
      </c>
    </row>
    <row r="52" spans="2:2" x14ac:dyDescent="0.25">
      <c r="B52" s="51" t="s">
        <v>121</v>
      </c>
    </row>
    <row r="53" spans="2:2" x14ac:dyDescent="0.25">
      <c r="B53" t="s">
        <v>122</v>
      </c>
    </row>
    <row r="54" spans="2:2" x14ac:dyDescent="0.25">
      <c r="B54" t="s">
        <v>123</v>
      </c>
    </row>
    <row r="55" spans="2:2" x14ac:dyDescent="0.25">
      <c r="B55" t="s">
        <v>124</v>
      </c>
    </row>
    <row r="56" spans="2:2" x14ac:dyDescent="0.25">
      <c r="B56" t="s">
        <v>125</v>
      </c>
    </row>
  </sheetData>
  <mergeCells count="6">
    <mergeCell ref="B40:F40"/>
    <mergeCell ref="B2:F7"/>
    <mergeCell ref="B15:F15"/>
    <mergeCell ref="B37:F38"/>
    <mergeCell ref="B31:F31"/>
    <mergeCell ref="B10:F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49"/>
  <sheetViews>
    <sheetView showGridLines="0" topLeftCell="A28" workbookViewId="0">
      <selection activeCell="B4" sqref="B4"/>
    </sheetView>
  </sheetViews>
  <sheetFormatPr defaultRowHeight="15" x14ac:dyDescent="0.25"/>
  <cols>
    <col min="1" max="1" width="2" customWidth="1"/>
    <col min="2" max="2" width="41.28515625" bestFit="1" customWidth="1"/>
    <col min="3" max="3" width="20" customWidth="1"/>
    <col min="4" max="4" width="45" customWidth="1"/>
    <col min="5" max="5" width="2" customWidth="1"/>
  </cols>
  <sheetData>
    <row r="1" spans="2:4" ht="27.95" customHeight="1" x14ac:dyDescent="0.25">
      <c r="B1" s="52" t="s">
        <v>126</v>
      </c>
      <c r="C1" s="38"/>
      <c r="D1" s="38"/>
    </row>
    <row r="2" spans="2:4" x14ac:dyDescent="0.25">
      <c r="B2" s="38"/>
      <c r="C2" s="38"/>
      <c r="D2" s="38"/>
    </row>
    <row r="3" spans="2:4" ht="9.9499999999999993" customHeight="1" x14ac:dyDescent="0.25">
      <c r="B3" s="38"/>
      <c r="C3" s="38"/>
      <c r="D3" s="38"/>
    </row>
    <row r="4" spans="2:4" ht="20.100000000000001" customHeight="1" x14ac:dyDescent="0.25">
      <c r="B4" s="6" t="s">
        <v>34</v>
      </c>
      <c r="C4" s="6" t="s">
        <v>35</v>
      </c>
      <c r="D4" s="6" t="s">
        <v>36</v>
      </c>
    </row>
    <row r="5" spans="2:4" ht="24" customHeight="1" x14ac:dyDescent="0.25">
      <c r="B5" s="41" t="s">
        <v>57</v>
      </c>
      <c r="C5" s="38"/>
      <c r="D5" s="38"/>
    </row>
    <row r="6" spans="2:4" ht="20.100000000000001" customHeight="1" x14ac:dyDescent="0.25">
      <c r="B6" s="7" t="s">
        <v>58</v>
      </c>
      <c r="C6" s="8">
        <v>0</v>
      </c>
      <c r="D6" s="9">
        <f t="shared" ref="D6:D24" si="0">C6*12</f>
        <v>0</v>
      </c>
    </row>
    <row r="7" spans="2:4" ht="20.100000000000001" customHeight="1" x14ac:dyDescent="0.25">
      <c r="B7" s="11" t="s">
        <v>59</v>
      </c>
      <c r="C7" s="12">
        <v>0</v>
      </c>
      <c r="D7" s="13">
        <f t="shared" si="0"/>
        <v>0</v>
      </c>
    </row>
    <row r="8" spans="2:4" ht="20.100000000000001" customHeight="1" x14ac:dyDescent="0.25">
      <c r="B8" s="7" t="s">
        <v>60</v>
      </c>
      <c r="C8" s="8">
        <v>0</v>
      </c>
      <c r="D8" s="9">
        <f t="shared" si="0"/>
        <v>0</v>
      </c>
    </row>
    <row r="9" spans="2:4" ht="20.100000000000001" customHeight="1" x14ac:dyDescent="0.25">
      <c r="B9" s="11" t="s">
        <v>61</v>
      </c>
      <c r="C9" s="12">
        <v>0</v>
      </c>
      <c r="D9" s="13">
        <f t="shared" si="0"/>
        <v>0</v>
      </c>
    </row>
    <row r="10" spans="2:4" ht="20.100000000000001" customHeight="1" x14ac:dyDescent="0.25">
      <c r="B10" s="7" t="s">
        <v>62</v>
      </c>
      <c r="C10" s="8">
        <v>0</v>
      </c>
      <c r="D10" s="9">
        <f t="shared" si="0"/>
        <v>0</v>
      </c>
    </row>
    <row r="11" spans="2:4" ht="20.100000000000001" customHeight="1" x14ac:dyDescent="0.25">
      <c r="B11" s="11" t="s">
        <v>63</v>
      </c>
      <c r="C11" s="12">
        <v>0</v>
      </c>
      <c r="D11" s="13">
        <f t="shared" si="0"/>
        <v>0</v>
      </c>
    </row>
    <row r="12" spans="2:4" ht="20.100000000000001" customHeight="1" x14ac:dyDescent="0.25">
      <c r="B12" s="7" t="s">
        <v>64</v>
      </c>
      <c r="C12" s="8">
        <v>0</v>
      </c>
      <c r="D12" s="9">
        <f t="shared" si="0"/>
        <v>0</v>
      </c>
    </row>
    <row r="13" spans="2:4" ht="20.100000000000001" customHeight="1" x14ac:dyDescent="0.25">
      <c r="B13" s="11" t="s">
        <v>65</v>
      </c>
      <c r="C13" s="12">
        <v>0</v>
      </c>
      <c r="D13" s="13">
        <f t="shared" si="0"/>
        <v>0</v>
      </c>
    </row>
    <row r="14" spans="2:4" ht="20.100000000000001" customHeight="1" x14ac:dyDescent="0.25">
      <c r="B14" s="7" t="s">
        <v>66</v>
      </c>
      <c r="C14" s="8">
        <v>0</v>
      </c>
      <c r="D14" s="9">
        <f t="shared" si="0"/>
        <v>0</v>
      </c>
    </row>
    <row r="15" spans="2:4" ht="20.100000000000001" customHeight="1" x14ac:dyDescent="0.25">
      <c r="B15" s="11" t="s">
        <v>67</v>
      </c>
      <c r="C15" s="12">
        <v>0</v>
      </c>
      <c r="D15" s="13">
        <f t="shared" si="0"/>
        <v>0</v>
      </c>
    </row>
    <row r="16" spans="2:4" ht="20.100000000000001" customHeight="1" x14ac:dyDescent="0.25">
      <c r="B16" s="7" t="s">
        <v>68</v>
      </c>
      <c r="C16" s="8">
        <v>0</v>
      </c>
      <c r="D16" s="9">
        <f t="shared" si="0"/>
        <v>0</v>
      </c>
    </row>
    <row r="17" spans="2:4" ht="20.100000000000001" customHeight="1" x14ac:dyDescent="0.25">
      <c r="B17" s="11" t="s">
        <v>46</v>
      </c>
      <c r="C17" s="12">
        <v>0</v>
      </c>
      <c r="D17" s="13">
        <f t="shared" si="0"/>
        <v>0</v>
      </c>
    </row>
    <row r="18" spans="2:4" ht="20.100000000000001" customHeight="1" x14ac:dyDescent="0.25">
      <c r="B18" s="7" t="s">
        <v>69</v>
      </c>
      <c r="C18" s="8">
        <v>0</v>
      </c>
      <c r="D18" s="9">
        <f t="shared" si="0"/>
        <v>0</v>
      </c>
    </row>
    <row r="19" spans="2:4" ht="20.100000000000001" customHeight="1" x14ac:dyDescent="0.25">
      <c r="B19" s="11" t="s">
        <v>70</v>
      </c>
      <c r="C19" s="12">
        <v>0</v>
      </c>
      <c r="D19" s="13">
        <f t="shared" si="0"/>
        <v>0</v>
      </c>
    </row>
    <row r="20" spans="2:4" ht="20.100000000000001" customHeight="1" x14ac:dyDescent="0.25">
      <c r="B20" s="7" t="s">
        <v>71</v>
      </c>
      <c r="C20" s="8">
        <v>0</v>
      </c>
      <c r="D20" s="9">
        <f t="shared" si="0"/>
        <v>0</v>
      </c>
    </row>
    <row r="21" spans="2:4" ht="20.100000000000001" customHeight="1" x14ac:dyDescent="0.25">
      <c r="B21" s="11" t="s">
        <v>72</v>
      </c>
      <c r="C21" s="12">
        <v>0</v>
      </c>
      <c r="D21" s="13">
        <f t="shared" si="0"/>
        <v>0</v>
      </c>
    </row>
    <row r="22" spans="2:4" ht="20.100000000000001" customHeight="1" x14ac:dyDescent="0.25">
      <c r="B22" s="7" t="s">
        <v>73</v>
      </c>
      <c r="C22" s="8">
        <v>0</v>
      </c>
      <c r="D22" s="9">
        <f t="shared" si="0"/>
        <v>0</v>
      </c>
    </row>
    <row r="23" spans="2:4" ht="20.100000000000001" customHeight="1" x14ac:dyDescent="0.25">
      <c r="B23" s="11" t="s">
        <v>74</v>
      </c>
      <c r="C23" s="12">
        <v>0</v>
      </c>
      <c r="D23" s="13">
        <f t="shared" si="0"/>
        <v>0</v>
      </c>
    </row>
    <row r="24" spans="2:4" ht="20.100000000000001" customHeight="1" x14ac:dyDescent="0.25">
      <c r="B24" s="7" t="s">
        <v>49</v>
      </c>
      <c r="C24" s="8">
        <v>0</v>
      </c>
      <c r="D24" s="9">
        <f t="shared" si="0"/>
        <v>0</v>
      </c>
    </row>
    <row r="25" spans="2:4" ht="24" customHeight="1" x14ac:dyDescent="0.25">
      <c r="B25" s="15" t="s">
        <v>75</v>
      </c>
      <c r="C25" s="16">
        <f>SUM(C6:C24)</f>
        <v>0</v>
      </c>
      <c r="D25" s="16">
        <f>SUM(D6:D24)</f>
        <v>0</v>
      </c>
    </row>
    <row r="26" spans="2:4" ht="9.9499999999999993" customHeight="1" x14ac:dyDescent="0.25"/>
    <row r="27" spans="2:4" ht="24" customHeight="1" x14ac:dyDescent="0.25">
      <c r="B27" s="46" t="s">
        <v>76</v>
      </c>
      <c r="C27" s="38"/>
      <c r="D27" s="38"/>
    </row>
    <row r="28" spans="2:4" ht="20.100000000000001" customHeight="1" x14ac:dyDescent="0.25">
      <c r="B28" s="7" t="s">
        <v>77</v>
      </c>
      <c r="C28" s="8">
        <v>0</v>
      </c>
      <c r="D28" s="9">
        <f t="shared" ref="D28:D34" si="1">C28*12</f>
        <v>0</v>
      </c>
    </row>
    <row r="29" spans="2:4" ht="20.100000000000001" customHeight="1" x14ac:dyDescent="0.25">
      <c r="B29" s="11" t="s">
        <v>78</v>
      </c>
      <c r="C29" s="12">
        <v>0</v>
      </c>
      <c r="D29" s="13">
        <f t="shared" si="1"/>
        <v>0</v>
      </c>
    </row>
    <row r="30" spans="2:4" ht="20.100000000000001" customHeight="1" x14ac:dyDescent="0.25">
      <c r="B30" s="7" t="s">
        <v>79</v>
      </c>
      <c r="C30" s="8">
        <v>0</v>
      </c>
      <c r="D30" s="9">
        <f t="shared" si="1"/>
        <v>0</v>
      </c>
    </row>
    <row r="31" spans="2:4" ht="20.100000000000001" customHeight="1" x14ac:dyDescent="0.25">
      <c r="B31" s="11" t="s">
        <v>80</v>
      </c>
      <c r="C31" s="12">
        <v>0</v>
      </c>
      <c r="D31" s="13">
        <f t="shared" si="1"/>
        <v>0</v>
      </c>
    </row>
    <row r="32" spans="2:4" ht="20.100000000000001" customHeight="1" x14ac:dyDescent="0.25">
      <c r="B32" s="7" t="s">
        <v>81</v>
      </c>
      <c r="C32" s="8">
        <v>0</v>
      </c>
      <c r="D32" s="9">
        <f t="shared" si="1"/>
        <v>0</v>
      </c>
    </row>
    <row r="33" spans="2:4" ht="20.100000000000001" customHeight="1" x14ac:dyDescent="0.25">
      <c r="B33" s="11" t="s">
        <v>82</v>
      </c>
      <c r="C33" s="12">
        <v>0</v>
      </c>
      <c r="D33" s="13">
        <f t="shared" si="1"/>
        <v>0</v>
      </c>
    </row>
    <row r="34" spans="2:4" ht="20.100000000000001" customHeight="1" x14ac:dyDescent="0.25">
      <c r="B34" s="7" t="s">
        <v>49</v>
      </c>
      <c r="C34" s="8">
        <v>0</v>
      </c>
      <c r="D34" s="9">
        <f t="shared" si="1"/>
        <v>0</v>
      </c>
    </row>
    <row r="35" spans="2:4" ht="24" customHeight="1" x14ac:dyDescent="0.25">
      <c r="B35" s="15" t="s">
        <v>83</v>
      </c>
      <c r="C35" s="16">
        <f>SUM(C28:C34)</f>
        <v>0</v>
      </c>
      <c r="D35" s="16">
        <f>SUM(D28:D34)</f>
        <v>0</v>
      </c>
    </row>
    <row r="36" spans="2:4" ht="9.9499999999999993" customHeight="1" x14ac:dyDescent="0.25"/>
    <row r="37" spans="2:4" ht="24" customHeight="1" x14ac:dyDescent="0.25">
      <c r="B37" s="45" t="s">
        <v>84</v>
      </c>
      <c r="C37" s="38"/>
      <c r="D37" s="38"/>
    </row>
    <row r="38" spans="2:4" ht="21.95" customHeight="1" x14ac:dyDescent="0.25">
      <c r="B38" s="22" t="s">
        <v>85</v>
      </c>
      <c r="C38" s="23">
        <f>C35-C25</f>
        <v>0</v>
      </c>
      <c r="D38" s="23">
        <f>D35-D25</f>
        <v>0</v>
      </c>
    </row>
    <row r="39" spans="2:4" ht="9.9499999999999993" customHeight="1" x14ac:dyDescent="0.25"/>
    <row r="40" spans="2:4" ht="24" customHeight="1" x14ac:dyDescent="0.25">
      <c r="B40" s="46" t="s">
        <v>86</v>
      </c>
      <c r="C40" s="38"/>
      <c r="D40" s="38"/>
    </row>
    <row r="41" spans="2:4" ht="20.100000000000001" customHeight="1" x14ac:dyDescent="0.25">
      <c r="B41" s="7" t="s">
        <v>87</v>
      </c>
      <c r="C41" s="8">
        <v>0</v>
      </c>
    </row>
    <row r="42" spans="2:4" ht="20.100000000000001" customHeight="1" x14ac:dyDescent="0.25">
      <c r="B42" s="11" t="s">
        <v>88</v>
      </c>
      <c r="C42" s="12">
        <v>0</v>
      </c>
    </row>
    <row r="43" spans="2:4" ht="20.100000000000001" customHeight="1" x14ac:dyDescent="0.25">
      <c r="B43" s="7" t="s">
        <v>89</v>
      </c>
      <c r="C43" s="8">
        <v>0</v>
      </c>
    </row>
    <row r="44" spans="2:4" ht="20.100000000000001" customHeight="1" x14ac:dyDescent="0.25">
      <c r="B44" s="11" t="s">
        <v>90</v>
      </c>
      <c r="C44" s="12">
        <v>0</v>
      </c>
    </row>
    <row r="45" spans="2:4" ht="20.100000000000001" customHeight="1" x14ac:dyDescent="0.25">
      <c r="B45" s="7" t="s">
        <v>91</v>
      </c>
      <c r="C45" s="8">
        <v>0</v>
      </c>
    </row>
    <row r="46" spans="2:4" ht="20.100000000000001" customHeight="1" x14ac:dyDescent="0.25">
      <c r="B46" s="11" t="s">
        <v>92</v>
      </c>
      <c r="C46" s="12">
        <v>0</v>
      </c>
    </row>
    <row r="47" spans="2:4" ht="20.100000000000001" customHeight="1" x14ac:dyDescent="0.25">
      <c r="B47" s="7" t="s">
        <v>93</v>
      </c>
      <c r="C47" s="8">
        <v>0</v>
      </c>
    </row>
    <row r="48" spans="2:4" ht="20.100000000000001" customHeight="1" x14ac:dyDescent="0.25">
      <c r="B48" s="11" t="s">
        <v>49</v>
      </c>
      <c r="C48" s="12">
        <v>0</v>
      </c>
    </row>
    <row r="49" spans="2:4" ht="24" customHeight="1" x14ac:dyDescent="0.25">
      <c r="B49" s="15" t="s">
        <v>94</v>
      </c>
      <c r="C49" s="16">
        <f>SUM(C41:C48)</f>
        <v>0</v>
      </c>
      <c r="D49" s="16">
        <f>SUM(D41:D48)</f>
        <v>0</v>
      </c>
    </row>
  </sheetData>
  <mergeCells count="5">
    <mergeCell ref="B5:D5"/>
    <mergeCell ref="B37:D37"/>
    <mergeCell ref="B1:D3"/>
    <mergeCell ref="B27:D27"/>
    <mergeCell ref="B40:D4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64"/>
  <sheetViews>
    <sheetView showGridLines="0" tabSelected="1" workbookViewId="0">
      <selection activeCell="C6" sqref="C6"/>
    </sheetView>
  </sheetViews>
  <sheetFormatPr defaultRowHeight="15" x14ac:dyDescent="0.25"/>
  <cols>
    <col min="1" max="1" width="2" customWidth="1"/>
    <col min="2" max="2" width="29.28515625" bestFit="1" customWidth="1"/>
    <col min="3" max="3" width="12" customWidth="1"/>
    <col min="4" max="6" width="20" customWidth="1"/>
    <col min="7" max="7" width="4" customWidth="1"/>
    <col min="8" max="8" width="8" customWidth="1"/>
    <col min="9" max="11" width="22" customWidth="1"/>
  </cols>
  <sheetData>
    <row r="1" spans="2:11" ht="30" customHeight="1" x14ac:dyDescent="0.25">
      <c r="B1" s="49" t="s">
        <v>95</v>
      </c>
      <c r="C1" s="38"/>
      <c r="D1" s="38"/>
      <c r="E1" s="38"/>
      <c r="F1" s="38"/>
      <c r="G1" s="38"/>
      <c r="H1" s="38"/>
      <c r="I1" s="38"/>
      <c r="J1" s="38"/>
      <c r="K1" s="38"/>
    </row>
    <row r="2" spans="2:11" ht="9.9499999999999993" customHeight="1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1" ht="9.9499999999999993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2:11" ht="24" customHeight="1" x14ac:dyDescent="0.25">
      <c r="B4" s="47" t="s">
        <v>96</v>
      </c>
      <c r="C4" s="48"/>
      <c r="D4" s="48"/>
      <c r="E4" s="48"/>
      <c r="F4" s="48"/>
    </row>
    <row r="5" spans="2:11" ht="21.95" customHeight="1" x14ac:dyDescent="0.25">
      <c r="B5" s="7" t="s">
        <v>97</v>
      </c>
      <c r="C5" s="24">
        <v>2026</v>
      </c>
    </row>
    <row r="6" spans="2:11" ht="21.95" customHeight="1" x14ac:dyDescent="0.25">
      <c r="B6" s="11" t="s">
        <v>98</v>
      </c>
      <c r="C6" s="25">
        <v>36</v>
      </c>
    </row>
    <row r="7" spans="2:11" ht="21.95" customHeight="1" x14ac:dyDescent="0.25">
      <c r="B7" s="7" t="s">
        <v>99</v>
      </c>
      <c r="C7" s="26">
        <f>'🏠 Mijn Vrijheidsgetal'!C29</f>
        <v>0</v>
      </c>
    </row>
    <row r="8" spans="2:11" ht="21.95" customHeight="1" x14ac:dyDescent="0.25">
      <c r="B8" s="11" t="s">
        <v>100</v>
      </c>
      <c r="C8" s="27">
        <f>'🏠 Mijn Vrijheidsgetal'!D29</f>
        <v>0</v>
      </c>
    </row>
    <row r="9" spans="2:11" ht="21.95" customHeight="1" x14ac:dyDescent="0.25">
      <c r="B9" s="7" t="s">
        <v>101</v>
      </c>
      <c r="C9" s="26">
        <f>'🏠 Mijn Vrijheidsgetal'!C31</f>
        <v>0</v>
      </c>
    </row>
    <row r="10" spans="2:11" ht="21.95" customHeight="1" x14ac:dyDescent="0.25">
      <c r="B10" s="11" t="s">
        <v>102</v>
      </c>
      <c r="C10" s="28">
        <v>1.04</v>
      </c>
    </row>
    <row r="11" spans="2:11" ht="12" customHeight="1" x14ac:dyDescent="0.25"/>
    <row r="12" spans="2:11" ht="21.95" customHeight="1" x14ac:dyDescent="0.25">
      <c r="B12" s="6" t="s">
        <v>103</v>
      </c>
      <c r="C12" s="6" t="s">
        <v>104</v>
      </c>
      <c r="D12" s="6" t="s">
        <v>105</v>
      </c>
      <c r="E12" s="6" t="s">
        <v>106</v>
      </c>
      <c r="F12" s="6" t="s">
        <v>107</v>
      </c>
      <c r="H12" s="6" t="s">
        <v>103</v>
      </c>
      <c r="I12" s="6" t="s">
        <v>108</v>
      </c>
      <c r="J12" s="6" t="s">
        <v>109</v>
      </c>
      <c r="K12" s="6" t="s">
        <v>110</v>
      </c>
    </row>
    <row r="13" spans="2:11" ht="18" customHeight="1" x14ac:dyDescent="0.25">
      <c r="B13" s="29">
        <f>C5+0</f>
        <v>2026</v>
      </c>
      <c r="C13" s="30">
        <f>C6+0</f>
        <v>36</v>
      </c>
      <c r="D13" s="9">
        <f>C7</f>
        <v>0</v>
      </c>
      <c r="E13" s="31">
        <f>C10</f>
        <v>1.04</v>
      </c>
      <c r="F13" s="9">
        <f t="shared" ref="F13:F44" si="0">D13*12</f>
        <v>0</v>
      </c>
      <c r="H13" s="29">
        <f>C5+0</f>
        <v>2026</v>
      </c>
      <c r="I13" s="9">
        <f>C9</f>
        <v>0</v>
      </c>
      <c r="J13" s="9">
        <f t="shared" ref="J13:J44" si="1">(I13-F13)*1.04+F13</f>
        <v>0</v>
      </c>
      <c r="K13" s="32">
        <f t="shared" ref="K13:K44" si="2">(I13-F13)*1.06+F13</f>
        <v>0</v>
      </c>
    </row>
    <row r="14" spans="2:11" ht="18" customHeight="1" x14ac:dyDescent="0.25">
      <c r="B14" s="33">
        <f>C5+1</f>
        <v>2027</v>
      </c>
      <c r="C14" s="34">
        <f>C6+1</f>
        <v>37</v>
      </c>
      <c r="D14" s="13">
        <f>D13*C10</f>
        <v>0</v>
      </c>
      <c r="E14" s="35">
        <f>C10</f>
        <v>1.04</v>
      </c>
      <c r="F14" s="13">
        <f t="shared" si="0"/>
        <v>0</v>
      </c>
      <c r="H14" s="33">
        <f>C5+1</f>
        <v>2027</v>
      </c>
      <c r="I14" s="13">
        <f t="shared" ref="I14:I45" si="3">K13</f>
        <v>0</v>
      </c>
      <c r="J14" s="13">
        <f t="shared" si="1"/>
        <v>0</v>
      </c>
      <c r="K14" s="36">
        <f t="shared" si="2"/>
        <v>0</v>
      </c>
    </row>
    <row r="15" spans="2:11" ht="18" customHeight="1" x14ac:dyDescent="0.25">
      <c r="B15" s="29">
        <f>C5+2</f>
        <v>2028</v>
      </c>
      <c r="C15" s="30">
        <f>C6+2</f>
        <v>38</v>
      </c>
      <c r="D15" s="9">
        <f>D14*C10</f>
        <v>0</v>
      </c>
      <c r="E15" s="31">
        <f>C10</f>
        <v>1.04</v>
      </c>
      <c r="F15" s="9">
        <f t="shared" si="0"/>
        <v>0</v>
      </c>
      <c r="H15" s="29">
        <f>C5+2</f>
        <v>2028</v>
      </c>
      <c r="I15" s="9">
        <f t="shared" si="3"/>
        <v>0</v>
      </c>
      <c r="J15" s="9">
        <f t="shared" si="1"/>
        <v>0</v>
      </c>
      <c r="K15" s="32">
        <f t="shared" si="2"/>
        <v>0</v>
      </c>
    </row>
    <row r="16" spans="2:11" ht="18" customHeight="1" x14ac:dyDescent="0.25">
      <c r="B16" s="33">
        <f>C5+3</f>
        <v>2029</v>
      </c>
      <c r="C16" s="34">
        <f>C6+3</f>
        <v>39</v>
      </c>
      <c r="D16" s="13">
        <f>D15*C10</f>
        <v>0</v>
      </c>
      <c r="E16" s="35">
        <f>C10</f>
        <v>1.04</v>
      </c>
      <c r="F16" s="13">
        <f t="shared" si="0"/>
        <v>0</v>
      </c>
      <c r="H16" s="33">
        <f>C5+3</f>
        <v>2029</v>
      </c>
      <c r="I16" s="13">
        <f t="shared" si="3"/>
        <v>0</v>
      </c>
      <c r="J16" s="13">
        <f t="shared" si="1"/>
        <v>0</v>
      </c>
      <c r="K16" s="36">
        <f t="shared" si="2"/>
        <v>0</v>
      </c>
    </row>
    <row r="17" spans="2:11" ht="18" customHeight="1" x14ac:dyDescent="0.25">
      <c r="B17" s="29">
        <f>C5+4</f>
        <v>2030</v>
      </c>
      <c r="C17" s="30">
        <f>C6+4</f>
        <v>40</v>
      </c>
      <c r="D17" s="9">
        <f>D16*C10</f>
        <v>0</v>
      </c>
      <c r="E17" s="31">
        <f>C10</f>
        <v>1.04</v>
      </c>
      <c r="F17" s="9">
        <f t="shared" si="0"/>
        <v>0</v>
      </c>
      <c r="H17" s="29">
        <f>C5+4</f>
        <v>2030</v>
      </c>
      <c r="I17" s="9">
        <f t="shared" si="3"/>
        <v>0</v>
      </c>
      <c r="J17" s="9">
        <f t="shared" si="1"/>
        <v>0</v>
      </c>
      <c r="K17" s="32">
        <f t="shared" si="2"/>
        <v>0</v>
      </c>
    </row>
    <row r="18" spans="2:11" ht="18" customHeight="1" x14ac:dyDescent="0.25">
      <c r="B18" s="33">
        <f>C5+5</f>
        <v>2031</v>
      </c>
      <c r="C18" s="34">
        <f>C6+5</f>
        <v>41</v>
      </c>
      <c r="D18" s="13">
        <f>D17*C10</f>
        <v>0</v>
      </c>
      <c r="E18" s="35">
        <f>C10</f>
        <v>1.04</v>
      </c>
      <c r="F18" s="13">
        <f t="shared" si="0"/>
        <v>0</v>
      </c>
      <c r="H18" s="33">
        <f>C5+5</f>
        <v>2031</v>
      </c>
      <c r="I18" s="13">
        <f t="shared" si="3"/>
        <v>0</v>
      </c>
      <c r="J18" s="13">
        <f t="shared" si="1"/>
        <v>0</v>
      </c>
      <c r="K18" s="36">
        <f t="shared" si="2"/>
        <v>0</v>
      </c>
    </row>
    <row r="19" spans="2:11" ht="18" customHeight="1" x14ac:dyDescent="0.25">
      <c r="B19" s="29">
        <f>C5+6</f>
        <v>2032</v>
      </c>
      <c r="C19" s="30">
        <f>C6+6</f>
        <v>42</v>
      </c>
      <c r="D19" s="9">
        <f>D18*C10</f>
        <v>0</v>
      </c>
      <c r="E19" s="31">
        <f>C10</f>
        <v>1.04</v>
      </c>
      <c r="F19" s="9">
        <f t="shared" si="0"/>
        <v>0</v>
      </c>
      <c r="H19" s="29">
        <f>C5+6</f>
        <v>2032</v>
      </c>
      <c r="I19" s="9">
        <f t="shared" si="3"/>
        <v>0</v>
      </c>
      <c r="J19" s="9">
        <f t="shared" si="1"/>
        <v>0</v>
      </c>
      <c r="K19" s="32">
        <f t="shared" si="2"/>
        <v>0</v>
      </c>
    </row>
    <row r="20" spans="2:11" ht="18" customHeight="1" x14ac:dyDescent="0.25">
      <c r="B20" s="33">
        <f>C5+7</f>
        <v>2033</v>
      </c>
      <c r="C20" s="34">
        <f>C6+7</f>
        <v>43</v>
      </c>
      <c r="D20" s="13">
        <f>D19*C10</f>
        <v>0</v>
      </c>
      <c r="E20" s="35">
        <f>C10</f>
        <v>1.04</v>
      </c>
      <c r="F20" s="13">
        <f t="shared" si="0"/>
        <v>0</v>
      </c>
      <c r="H20" s="33">
        <f>C5+7</f>
        <v>2033</v>
      </c>
      <c r="I20" s="13">
        <f t="shared" si="3"/>
        <v>0</v>
      </c>
      <c r="J20" s="13">
        <f t="shared" si="1"/>
        <v>0</v>
      </c>
      <c r="K20" s="36">
        <f t="shared" si="2"/>
        <v>0</v>
      </c>
    </row>
    <row r="21" spans="2:11" ht="18" customHeight="1" x14ac:dyDescent="0.25">
      <c r="B21" s="29">
        <f>C5+8</f>
        <v>2034</v>
      </c>
      <c r="C21" s="30">
        <f>C6+8</f>
        <v>44</v>
      </c>
      <c r="D21" s="9">
        <f>D20*C10</f>
        <v>0</v>
      </c>
      <c r="E21" s="31">
        <f>C10</f>
        <v>1.04</v>
      </c>
      <c r="F21" s="9">
        <f t="shared" si="0"/>
        <v>0</v>
      </c>
      <c r="H21" s="29">
        <f>C5+8</f>
        <v>2034</v>
      </c>
      <c r="I21" s="9">
        <f t="shared" si="3"/>
        <v>0</v>
      </c>
      <c r="J21" s="9">
        <f t="shared" si="1"/>
        <v>0</v>
      </c>
      <c r="K21" s="32">
        <f t="shared" si="2"/>
        <v>0</v>
      </c>
    </row>
    <row r="22" spans="2:11" ht="18" customHeight="1" x14ac:dyDescent="0.25">
      <c r="B22" s="33">
        <f>C5+9</f>
        <v>2035</v>
      </c>
      <c r="C22" s="34">
        <f>C6+9</f>
        <v>45</v>
      </c>
      <c r="D22" s="13">
        <f>D21*C10</f>
        <v>0</v>
      </c>
      <c r="E22" s="35">
        <f>C10</f>
        <v>1.04</v>
      </c>
      <c r="F22" s="13">
        <f t="shared" si="0"/>
        <v>0</v>
      </c>
      <c r="H22" s="33">
        <f>C5+9</f>
        <v>2035</v>
      </c>
      <c r="I22" s="13">
        <f t="shared" si="3"/>
        <v>0</v>
      </c>
      <c r="J22" s="13">
        <f t="shared" si="1"/>
        <v>0</v>
      </c>
      <c r="K22" s="36">
        <f t="shared" si="2"/>
        <v>0</v>
      </c>
    </row>
    <row r="23" spans="2:11" ht="18" customHeight="1" x14ac:dyDescent="0.25">
      <c r="B23" s="29">
        <f>C5+10</f>
        <v>2036</v>
      </c>
      <c r="C23" s="30">
        <f>C6+10</f>
        <v>46</v>
      </c>
      <c r="D23" s="9">
        <f>D22*C10</f>
        <v>0</v>
      </c>
      <c r="E23" s="31">
        <f>C10</f>
        <v>1.04</v>
      </c>
      <c r="F23" s="9">
        <f t="shared" si="0"/>
        <v>0</v>
      </c>
      <c r="H23" s="29">
        <f>C5+10</f>
        <v>2036</v>
      </c>
      <c r="I23" s="9">
        <f t="shared" si="3"/>
        <v>0</v>
      </c>
      <c r="J23" s="9">
        <f t="shared" si="1"/>
        <v>0</v>
      </c>
      <c r="K23" s="32">
        <f t="shared" si="2"/>
        <v>0</v>
      </c>
    </row>
    <row r="24" spans="2:11" ht="18" customHeight="1" x14ac:dyDescent="0.25">
      <c r="B24" s="33">
        <f>C5+11</f>
        <v>2037</v>
      </c>
      <c r="C24" s="34">
        <f>C6+11</f>
        <v>47</v>
      </c>
      <c r="D24" s="13">
        <f>D23*C10</f>
        <v>0</v>
      </c>
      <c r="E24" s="35">
        <f>C10</f>
        <v>1.04</v>
      </c>
      <c r="F24" s="13">
        <f t="shared" si="0"/>
        <v>0</v>
      </c>
      <c r="H24" s="33">
        <f>C5+11</f>
        <v>2037</v>
      </c>
      <c r="I24" s="13">
        <f t="shared" si="3"/>
        <v>0</v>
      </c>
      <c r="J24" s="13">
        <f t="shared" si="1"/>
        <v>0</v>
      </c>
      <c r="K24" s="36">
        <f t="shared" si="2"/>
        <v>0</v>
      </c>
    </row>
    <row r="25" spans="2:11" ht="18" customHeight="1" x14ac:dyDescent="0.25">
      <c r="B25" s="29">
        <f>C5+12</f>
        <v>2038</v>
      </c>
      <c r="C25" s="30">
        <f>C6+12</f>
        <v>48</v>
      </c>
      <c r="D25" s="9">
        <f>D24*C10</f>
        <v>0</v>
      </c>
      <c r="E25" s="31">
        <f>C10</f>
        <v>1.04</v>
      </c>
      <c r="F25" s="9">
        <f t="shared" si="0"/>
        <v>0</v>
      </c>
      <c r="H25" s="29">
        <f>C5+12</f>
        <v>2038</v>
      </c>
      <c r="I25" s="9">
        <f t="shared" si="3"/>
        <v>0</v>
      </c>
      <c r="J25" s="9">
        <f t="shared" si="1"/>
        <v>0</v>
      </c>
      <c r="K25" s="32">
        <f t="shared" si="2"/>
        <v>0</v>
      </c>
    </row>
    <row r="26" spans="2:11" ht="18" customHeight="1" x14ac:dyDescent="0.25">
      <c r="B26" s="33">
        <f>C5+13</f>
        <v>2039</v>
      </c>
      <c r="C26" s="34">
        <f>C6+13</f>
        <v>49</v>
      </c>
      <c r="D26" s="13">
        <f>D25*C10</f>
        <v>0</v>
      </c>
      <c r="E26" s="35">
        <f>C10</f>
        <v>1.04</v>
      </c>
      <c r="F26" s="13">
        <f t="shared" si="0"/>
        <v>0</v>
      </c>
      <c r="H26" s="33">
        <f>C5+13</f>
        <v>2039</v>
      </c>
      <c r="I26" s="13">
        <f t="shared" si="3"/>
        <v>0</v>
      </c>
      <c r="J26" s="13">
        <f t="shared" si="1"/>
        <v>0</v>
      </c>
      <c r="K26" s="36">
        <f t="shared" si="2"/>
        <v>0</v>
      </c>
    </row>
    <row r="27" spans="2:11" ht="18" customHeight="1" x14ac:dyDescent="0.25">
      <c r="B27" s="29">
        <f>C5+14</f>
        <v>2040</v>
      </c>
      <c r="C27" s="30">
        <f>C6+14</f>
        <v>50</v>
      </c>
      <c r="D27" s="9">
        <f>D26*C10</f>
        <v>0</v>
      </c>
      <c r="E27" s="31">
        <f>C10</f>
        <v>1.04</v>
      </c>
      <c r="F27" s="9">
        <f t="shared" si="0"/>
        <v>0</v>
      </c>
      <c r="H27" s="29">
        <f>C5+14</f>
        <v>2040</v>
      </c>
      <c r="I27" s="9">
        <f t="shared" si="3"/>
        <v>0</v>
      </c>
      <c r="J27" s="9">
        <f t="shared" si="1"/>
        <v>0</v>
      </c>
      <c r="K27" s="32">
        <f t="shared" si="2"/>
        <v>0</v>
      </c>
    </row>
    <row r="28" spans="2:11" ht="18" customHeight="1" x14ac:dyDescent="0.25">
      <c r="B28" s="33">
        <f>C5+15</f>
        <v>2041</v>
      </c>
      <c r="C28" s="34">
        <f>C6+15</f>
        <v>51</v>
      </c>
      <c r="D28" s="13">
        <f>D27*C10</f>
        <v>0</v>
      </c>
      <c r="E28" s="35">
        <f>C10</f>
        <v>1.04</v>
      </c>
      <c r="F28" s="13">
        <f t="shared" si="0"/>
        <v>0</v>
      </c>
      <c r="H28" s="33">
        <f>C5+15</f>
        <v>2041</v>
      </c>
      <c r="I28" s="13">
        <f t="shared" si="3"/>
        <v>0</v>
      </c>
      <c r="J28" s="13">
        <f t="shared" si="1"/>
        <v>0</v>
      </c>
      <c r="K28" s="36">
        <f t="shared" si="2"/>
        <v>0</v>
      </c>
    </row>
    <row r="29" spans="2:11" ht="18" customHeight="1" x14ac:dyDescent="0.25">
      <c r="B29" s="29">
        <f>C5+16</f>
        <v>2042</v>
      </c>
      <c r="C29" s="30">
        <f>C6+16</f>
        <v>52</v>
      </c>
      <c r="D29" s="9">
        <f>D28*C10</f>
        <v>0</v>
      </c>
      <c r="E29" s="31">
        <f>C10</f>
        <v>1.04</v>
      </c>
      <c r="F29" s="9">
        <f t="shared" si="0"/>
        <v>0</v>
      </c>
      <c r="H29" s="29">
        <f>C5+16</f>
        <v>2042</v>
      </c>
      <c r="I29" s="9">
        <f t="shared" si="3"/>
        <v>0</v>
      </c>
      <c r="J29" s="9">
        <f t="shared" si="1"/>
        <v>0</v>
      </c>
      <c r="K29" s="32">
        <f t="shared" si="2"/>
        <v>0</v>
      </c>
    </row>
    <row r="30" spans="2:11" ht="18" customHeight="1" x14ac:dyDescent="0.25">
      <c r="B30" s="33">
        <f>C5+17</f>
        <v>2043</v>
      </c>
      <c r="C30" s="34">
        <f>C6+17</f>
        <v>53</v>
      </c>
      <c r="D30" s="13">
        <f>D29*C10</f>
        <v>0</v>
      </c>
      <c r="E30" s="35">
        <f>C10</f>
        <v>1.04</v>
      </c>
      <c r="F30" s="13">
        <f t="shared" si="0"/>
        <v>0</v>
      </c>
      <c r="H30" s="33">
        <f>C5+17</f>
        <v>2043</v>
      </c>
      <c r="I30" s="13">
        <f t="shared" si="3"/>
        <v>0</v>
      </c>
      <c r="J30" s="13">
        <f t="shared" si="1"/>
        <v>0</v>
      </c>
      <c r="K30" s="36">
        <f t="shared" si="2"/>
        <v>0</v>
      </c>
    </row>
    <row r="31" spans="2:11" ht="18" customHeight="1" x14ac:dyDescent="0.25">
      <c r="B31" s="29">
        <f>C5+18</f>
        <v>2044</v>
      </c>
      <c r="C31" s="30">
        <f>C6+18</f>
        <v>54</v>
      </c>
      <c r="D31" s="9">
        <f>D30*C10</f>
        <v>0</v>
      </c>
      <c r="E31" s="31">
        <f>C10</f>
        <v>1.04</v>
      </c>
      <c r="F31" s="9">
        <f t="shared" si="0"/>
        <v>0</v>
      </c>
      <c r="H31" s="29">
        <f>C5+18</f>
        <v>2044</v>
      </c>
      <c r="I31" s="9">
        <f t="shared" si="3"/>
        <v>0</v>
      </c>
      <c r="J31" s="9">
        <f t="shared" si="1"/>
        <v>0</v>
      </c>
      <c r="K31" s="32">
        <f t="shared" si="2"/>
        <v>0</v>
      </c>
    </row>
    <row r="32" spans="2:11" ht="18" customHeight="1" x14ac:dyDescent="0.25">
      <c r="B32" s="33">
        <f>C5+19</f>
        <v>2045</v>
      </c>
      <c r="C32" s="34">
        <f>C6+19</f>
        <v>55</v>
      </c>
      <c r="D32" s="13">
        <f>D31*C10</f>
        <v>0</v>
      </c>
      <c r="E32" s="35">
        <f>C10</f>
        <v>1.04</v>
      </c>
      <c r="F32" s="13">
        <f t="shared" si="0"/>
        <v>0</v>
      </c>
      <c r="H32" s="33">
        <f>C5+19</f>
        <v>2045</v>
      </c>
      <c r="I32" s="13">
        <f t="shared" si="3"/>
        <v>0</v>
      </c>
      <c r="J32" s="13">
        <f t="shared" si="1"/>
        <v>0</v>
      </c>
      <c r="K32" s="36">
        <f t="shared" si="2"/>
        <v>0</v>
      </c>
    </row>
    <row r="33" spans="2:11" ht="18" customHeight="1" x14ac:dyDescent="0.25">
      <c r="B33" s="29">
        <f>C5+20</f>
        <v>2046</v>
      </c>
      <c r="C33" s="30">
        <f>C6+20</f>
        <v>56</v>
      </c>
      <c r="D33" s="9">
        <f>D32*C10</f>
        <v>0</v>
      </c>
      <c r="E33" s="31">
        <f>C10</f>
        <v>1.04</v>
      </c>
      <c r="F33" s="9">
        <f t="shared" si="0"/>
        <v>0</v>
      </c>
      <c r="H33" s="29">
        <f>C5+20</f>
        <v>2046</v>
      </c>
      <c r="I33" s="9">
        <f t="shared" si="3"/>
        <v>0</v>
      </c>
      <c r="J33" s="9">
        <f t="shared" si="1"/>
        <v>0</v>
      </c>
      <c r="K33" s="32">
        <f t="shared" si="2"/>
        <v>0</v>
      </c>
    </row>
    <row r="34" spans="2:11" ht="18" customHeight="1" x14ac:dyDescent="0.25">
      <c r="B34" s="33">
        <f>C5+21</f>
        <v>2047</v>
      </c>
      <c r="C34" s="34">
        <f>C6+21</f>
        <v>57</v>
      </c>
      <c r="D34" s="13">
        <f>D33*C10</f>
        <v>0</v>
      </c>
      <c r="E34" s="35">
        <f>C10</f>
        <v>1.04</v>
      </c>
      <c r="F34" s="13">
        <f t="shared" si="0"/>
        <v>0</v>
      </c>
      <c r="H34" s="33">
        <f>C5+21</f>
        <v>2047</v>
      </c>
      <c r="I34" s="13">
        <f t="shared" si="3"/>
        <v>0</v>
      </c>
      <c r="J34" s="13">
        <f t="shared" si="1"/>
        <v>0</v>
      </c>
      <c r="K34" s="36">
        <f t="shared" si="2"/>
        <v>0</v>
      </c>
    </row>
    <row r="35" spans="2:11" ht="18" customHeight="1" x14ac:dyDescent="0.25">
      <c r="B35" s="29">
        <f>C5+22</f>
        <v>2048</v>
      </c>
      <c r="C35" s="30">
        <f>C6+22</f>
        <v>58</v>
      </c>
      <c r="D35" s="9">
        <f>D34*C10</f>
        <v>0</v>
      </c>
      <c r="E35" s="31">
        <f>C10</f>
        <v>1.04</v>
      </c>
      <c r="F35" s="9">
        <f t="shared" si="0"/>
        <v>0</v>
      </c>
      <c r="H35" s="29">
        <f>C5+22</f>
        <v>2048</v>
      </c>
      <c r="I35" s="9">
        <f t="shared" si="3"/>
        <v>0</v>
      </c>
      <c r="J35" s="9">
        <f t="shared" si="1"/>
        <v>0</v>
      </c>
      <c r="K35" s="32">
        <f t="shared" si="2"/>
        <v>0</v>
      </c>
    </row>
    <row r="36" spans="2:11" ht="18" customHeight="1" x14ac:dyDescent="0.25">
      <c r="B36" s="33">
        <f>C5+23</f>
        <v>2049</v>
      </c>
      <c r="C36" s="34">
        <f>C6+23</f>
        <v>59</v>
      </c>
      <c r="D36" s="13">
        <f>D35*C10</f>
        <v>0</v>
      </c>
      <c r="E36" s="35">
        <f>C10</f>
        <v>1.04</v>
      </c>
      <c r="F36" s="13">
        <f t="shared" si="0"/>
        <v>0</v>
      </c>
      <c r="H36" s="33">
        <f>C5+23</f>
        <v>2049</v>
      </c>
      <c r="I36" s="13">
        <f t="shared" si="3"/>
        <v>0</v>
      </c>
      <c r="J36" s="13">
        <f t="shared" si="1"/>
        <v>0</v>
      </c>
      <c r="K36" s="36">
        <f t="shared" si="2"/>
        <v>0</v>
      </c>
    </row>
    <row r="37" spans="2:11" ht="18" customHeight="1" x14ac:dyDescent="0.25">
      <c r="B37" s="29">
        <f>C5+24</f>
        <v>2050</v>
      </c>
      <c r="C37" s="30">
        <f>C6+24</f>
        <v>60</v>
      </c>
      <c r="D37" s="9">
        <f>D36*C10</f>
        <v>0</v>
      </c>
      <c r="E37" s="31">
        <f>C10</f>
        <v>1.04</v>
      </c>
      <c r="F37" s="9">
        <f t="shared" si="0"/>
        <v>0</v>
      </c>
      <c r="H37" s="29">
        <f>C5+24</f>
        <v>2050</v>
      </c>
      <c r="I37" s="9">
        <f t="shared" si="3"/>
        <v>0</v>
      </c>
      <c r="J37" s="9">
        <f t="shared" si="1"/>
        <v>0</v>
      </c>
      <c r="K37" s="32">
        <f t="shared" si="2"/>
        <v>0</v>
      </c>
    </row>
    <row r="38" spans="2:11" ht="18" customHeight="1" x14ac:dyDescent="0.25">
      <c r="B38" s="33">
        <f>C5+25</f>
        <v>2051</v>
      </c>
      <c r="C38" s="34">
        <f>C6+25</f>
        <v>61</v>
      </c>
      <c r="D38" s="13">
        <f>D37*C10</f>
        <v>0</v>
      </c>
      <c r="E38" s="35">
        <f>C10</f>
        <v>1.04</v>
      </c>
      <c r="F38" s="13">
        <f t="shared" si="0"/>
        <v>0</v>
      </c>
      <c r="H38" s="33">
        <f>C5+25</f>
        <v>2051</v>
      </c>
      <c r="I38" s="13">
        <f t="shared" si="3"/>
        <v>0</v>
      </c>
      <c r="J38" s="13">
        <f t="shared" si="1"/>
        <v>0</v>
      </c>
      <c r="K38" s="36">
        <f t="shared" si="2"/>
        <v>0</v>
      </c>
    </row>
    <row r="39" spans="2:11" ht="18" customHeight="1" x14ac:dyDescent="0.25">
      <c r="B39" s="29">
        <f>C5+26</f>
        <v>2052</v>
      </c>
      <c r="C39" s="30">
        <f>C6+26</f>
        <v>62</v>
      </c>
      <c r="D39" s="9">
        <f>D38*C10</f>
        <v>0</v>
      </c>
      <c r="E39" s="31">
        <f>C10</f>
        <v>1.04</v>
      </c>
      <c r="F39" s="9">
        <f t="shared" si="0"/>
        <v>0</v>
      </c>
      <c r="H39" s="29">
        <f>C5+26</f>
        <v>2052</v>
      </c>
      <c r="I39" s="9">
        <f t="shared" si="3"/>
        <v>0</v>
      </c>
      <c r="J39" s="9">
        <f t="shared" si="1"/>
        <v>0</v>
      </c>
      <c r="K39" s="32">
        <f t="shared" si="2"/>
        <v>0</v>
      </c>
    </row>
    <row r="40" spans="2:11" ht="18" customHeight="1" x14ac:dyDescent="0.25">
      <c r="B40" s="33">
        <f>C5+27</f>
        <v>2053</v>
      </c>
      <c r="C40" s="34">
        <f>C6+27</f>
        <v>63</v>
      </c>
      <c r="D40" s="13">
        <f>D39*C10</f>
        <v>0</v>
      </c>
      <c r="E40" s="35">
        <f>C10</f>
        <v>1.04</v>
      </c>
      <c r="F40" s="13">
        <f t="shared" si="0"/>
        <v>0</v>
      </c>
      <c r="H40" s="33">
        <f>C5+27</f>
        <v>2053</v>
      </c>
      <c r="I40" s="13">
        <f t="shared" si="3"/>
        <v>0</v>
      </c>
      <c r="J40" s="13">
        <f t="shared" si="1"/>
        <v>0</v>
      </c>
      <c r="K40" s="36">
        <f t="shared" si="2"/>
        <v>0</v>
      </c>
    </row>
    <row r="41" spans="2:11" ht="18" customHeight="1" x14ac:dyDescent="0.25">
      <c r="B41" s="29">
        <f>C5+28</f>
        <v>2054</v>
      </c>
      <c r="C41" s="30">
        <f>C6+28</f>
        <v>64</v>
      </c>
      <c r="D41" s="9">
        <f>D40*C10</f>
        <v>0</v>
      </c>
      <c r="E41" s="31">
        <f>C10</f>
        <v>1.04</v>
      </c>
      <c r="F41" s="9">
        <f t="shared" si="0"/>
        <v>0</v>
      </c>
      <c r="H41" s="29">
        <f>C5+28</f>
        <v>2054</v>
      </c>
      <c r="I41" s="9">
        <f t="shared" si="3"/>
        <v>0</v>
      </c>
      <c r="J41" s="9">
        <f t="shared" si="1"/>
        <v>0</v>
      </c>
      <c r="K41" s="32">
        <f t="shared" si="2"/>
        <v>0</v>
      </c>
    </row>
    <row r="42" spans="2:11" ht="18" customHeight="1" x14ac:dyDescent="0.25">
      <c r="B42" s="33">
        <f>C5+29</f>
        <v>2055</v>
      </c>
      <c r="C42" s="34">
        <f>C6+29</f>
        <v>65</v>
      </c>
      <c r="D42" s="13">
        <f>D41*C10</f>
        <v>0</v>
      </c>
      <c r="E42" s="35">
        <f>C10</f>
        <v>1.04</v>
      </c>
      <c r="F42" s="13">
        <f t="shared" si="0"/>
        <v>0</v>
      </c>
      <c r="H42" s="33">
        <f>C5+29</f>
        <v>2055</v>
      </c>
      <c r="I42" s="13">
        <f t="shared" si="3"/>
        <v>0</v>
      </c>
      <c r="J42" s="13">
        <f t="shared" si="1"/>
        <v>0</v>
      </c>
      <c r="K42" s="36">
        <f t="shared" si="2"/>
        <v>0</v>
      </c>
    </row>
    <row r="43" spans="2:11" ht="18" customHeight="1" x14ac:dyDescent="0.25">
      <c r="B43" s="29">
        <f>C5+30</f>
        <v>2056</v>
      </c>
      <c r="C43" s="30">
        <f>C6+30</f>
        <v>66</v>
      </c>
      <c r="D43" s="9">
        <f>D42*C10</f>
        <v>0</v>
      </c>
      <c r="E43" s="31">
        <f>C10</f>
        <v>1.04</v>
      </c>
      <c r="F43" s="9">
        <f t="shared" si="0"/>
        <v>0</v>
      </c>
      <c r="H43" s="29">
        <f>C5+30</f>
        <v>2056</v>
      </c>
      <c r="I43" s="9">
        <f t="shared" si="3"/>
        <v>0</v>
      </c>
      <c r="J43" s="9">
        <f t="shared" si="1"/>
        <v>0</v>
      </c>
      <c r="K43" s="32">
        <f t="shared" si="2"/>
        <v>0</v>
      </c>
    </row>
    <row r="44" spans="2:11" ht="18" customHeight="1" x14ac:dyDescent="0.25">
      <c r="B44" s="33">
        <f>C5+31</f>
        <v>2057</v>
      </c>
      <c r="C44" s="34">
        <f>C6+31</f>
        <v>67</v>
      </c>
      <c r="D44" s="13">
        <f>D43*C10</f>
        <v>0</v>
      </c>
      <c r="E44" s="35">
        <f>C10</f>
        <v>1.04</v>
      </c>
      <c r="F44" s="13">
        <f t="shared" si="0"/>
        <v>0</v>
      </c>
      <c r="H44" s="33">
        <f>C5+31</f>
        <v>2057</v>
      </c>
      <c r="I44" s="13">
        <f t="shared" si="3"/>
        <v>0</v>
      </c>
      <c r="J44" s="13">
        <f t="shared" si="1"/>
        <v>0</v>
      </c>
      <c r="K44" s="36">
        <f t="shared" si="2"/>
        <v>0</v>
      </c>
    </row>
    <row r="45" spans="2:11" ht="18" customHeight="1" x14ac:dyDescent="0.25">
      <c r="B45" s="29">
        <f>C5+32</f>
        <v>2058</v>
      </c>
      <c r="C45" s="30">
        <f>C6+32</f>
        <v>68</v>
      </c>
      <c r="D45" s="9">
        <f>D44*C10</f>
        <v>0</v>
      </c>
      <c r="E45" s="31">
        <f>C10</f>
        <v>1.04</v>
      </c>
      <c r="F45" s="9">
        <f t="shared" ref="F45:F62" si="4">D45*12</f>
        <v>0</v>
      </c>
      <c r="H45" s="29">
        <f>C5+32</f>
        <v>2058</v>
      </c>
      <c r="I45" s="9">
        <f t="shared" si="3"/>
        <v>0</v>
      </c>
      <c r="J45" s="9">
        <f t="shared" ref="J45:J76" si="5">(I45-F45)*1.04+F45</f>
        <v>0</v>
      </c>
      <c r="K45" s="32">
        <f t="shared" ref="K45:K62" si="6">(I45-F45)*1.06+F45</f>
        <v>0</v>
      </c>
    </row>
    <row r="46" spans="2:11" ht="18" customHeight="1" x14ac:dyDescent="0.25">
      <c r="B46" s="33">
        <f>C5+33</f>
        <v>2059</v>
      </c>
      <c r="C46" s="34">
        <f>C6+33</f>
        <v>69</v>
      </c>
      <c r="D46" s="13">
        <f>D45*C10</f>
        <v>0</v>
      </c>
      <c r="E46" s="35">
        <f>C10</f>
        <v>1.04</v>
      </c>
      <c r="F46" s="13">
        <f t="shared" si="4"/>
        <v>0</v>
      </c>
      <c r="H46" s="33">
        <f>C5+33</f>
        <v>2059</v>
      </c>
      <c r="I46" s="13">
        <f t="shared" ref="I46:I62" si="7">K45</f>
        <v>0</v>
      </c>
      <c r="J46" s="13">
        <f t="shared" si="5"/>
        <v>0</v>
      </c>
      <c r="K46" s="36">
        <f t="shared" si="6"/>
        <v>0</v>
      </c>
    </row>
    <row r="47" spans="2:11" ht="18" customHeight="1" x14ac:dyDescent="0.25">
      <c r="B47" s="29">
        <f>C5+34</f>
        <v>2060</v>
      </c>
      <c r="C47" s="30">
        <f>C6+34</f>
        <v>70</v>
      </c>
      <c r="D47" s="9">
        <f>D46*C10</f>
        <v>0</v>
      </c>
      <c r="E47" s="31">
        <f>C10</f>
        <v>1.04</v>
      </c>
      <c r="F47" s="9">
        <f t="shared" si="4"/>
        <v>0</v>
      </c>
      <c r="H47" s="29">
        <f>C5+34</f>
        <v>2060</v>
      </c>
      <c r="I47" s="9">
        <f t="shared" si="7"/>
        <v>0</v>
      </c>
      <c r="J47" s="9">
        <f t="shared" si="5"/>
        <v>0</v>
      </c>
      <c r="K47" s="32">
        <f t="shared" si="6"/>
        <v>0</v>
      </c>
    </row>
    <row r="48" spans="2:11" ht="18" customHeight="1" x14ac:dyDescent="0.25">
      <c r="B48" s="33">
        <f>C5+35</f>
        <v>2061</v>
      </c>
      <c r="C48" s="34">
        <f>C6+35</f>
        <v>71</v>
      </c>
      <c r="D48" s="13">
        <f>D47*C10</f>
        <v>0</v>
      </c>
      <c r="E48" s="35">
        <f>C10</f>
        <v>1.04</v>
      </c>
      <c r="F48" s="13">
        <f t="shared" si="4"/>
        <v>0</v>
      </c>
      <c r="H48" s="33">
        <f>C5+35</f>
        <v>2061</v>
      </c>
      <c r="I48" s="13">
        <f t="shared" si="7"/>
        <v>0</v>
      </c>
      <c r="J48" s="13">
        <f t="shared" si="5"/>
        <v>0</v>
      </c>
      <c r="K48" s="36">
        <f t="shared" si="6"/>
        <v>0</v>
      </c>
    </row>
    <row r="49" spans="2:11" ht="18" customHeight="1" x14ac:dyDescent="0.25">
      <c r="B49" s="29">
        <f>C5+36</f>
        <v>2062</v>
      </c>
      <c r="C49" s="30">
        <f>C6+36</f>
        <v>72</v>
      </c>
      <c r="D49" s="9">
        <f>D48*C10</f>
        <v>0</v>
      </c>
      <c r="E49" s="31">
        <f>C10</f>
        <v>1.04</v>
      </c>
      <c r="F49" s="9">
        <f t="shared" si="4"/>
        <v>0</v>
      </c>
      <c r="H49" s="29">
        <f>C5+36</f>
        <v>2062</v>
      </c>
      <c r="I49" s="9">
        <f t="shared" si="7"/>
        <v>0</v>
      </c>
      <c r="J49" s="9">
        <f t="shared" si="5"/>
        <v>0</v>
      </c>
      <c r="K49" s="32">
        <f t="shared" si="6"/>
        <v>0</v>
      </c>
    </row>
    <row r="50" spans="2:11" ht="18" customHeight="1" x14ac:dyDescent="0.25">
      <c r="B50" s="33">
        <f>C5+37</f>
        <v>2063</v>
      </c>
      <c r="C50" s="34">
        <f>C6+37</f>
        <v>73</v>
      </c>
      <c r="D50" s="13">
        <f>D49*C10</f>
        <v>0</v>
      </c>
      <c r="E50" s="35">
        <f>C10</f>
        <v>1.04</v>
      </c>
      <c r="F50" s="13">
        <f t="shared" si="4"/>
        <v>0</v>
      </c>
      <c r="H50" s="33">
        <f>C5+37</f>
        <v>2063</v>
      </c>
      <c r="I50" s="13">
        <f t="shared" si="7"/>
        <v>0</v>
      </c>
      <c r="J50" s="13">
        <f t="shared" si="5"/>
        <v>0</v>
      </c>
      <c r="K50" s="36">
        <f t="shared" si="6"/>
        <v>0</v>
      </c>
    </row>
    <row r="51" spans="2:11" ht="18" customHeight="1" x14ac:dyDescent="0.25">
      <c r="B51" s="29">
        <f>C5+38</f>
        <v>2064</v>
      </c>
      <c r="C51" s="30">
        <f>C6+38</f>
        <v>74</v>
      </c>
      <c r="D51" s="9">
        <f>D50*C10</f>
        <v>0</v>
      </c>
      <c r="E51" s="31">
        <f>C10</f>
        <v>1.04</v>
      </c>
      <c r="F51" s="9">
        <f t="shared" si="4"/>
        <v>0</v>
      </c>
      <c r="H51" s="29">
        <f>C5+38</f>
        <v>2064</v>
      </c>
      <c r="I51" s="9">
        <f t="shared" si="7"/>
        <v>0</v>
      </c>
      <c r="J51" s="9">
        <f t="shared" si="5"/>
        <v>0</v>
      </c>
      <c r="K51" s="32">
        <f t="shared" si="6"/>
        <v>0</v>
      </c>
    </row>
    <row r="52" spans="2:11" ht="18" customHeight="1" x14ac:dyDescent="0.25">
      <c r="B52" s="33">
        <f>C5+39</f>
        <v>2065</v>
      </c>
      <c r="C52" s="34">
        <f>C6+39</f>
        <v>75</v>
      </c>
      <c r="D52" s="13">
        <f>D51*C10</f>
        <v>0</v>
      </c>
      <c r="E52" s="35">
        <f>C10</f>
        <v>1.04</v>
      </c>
      <c r="F52" s="13">
        <f t="shared" si="4"/>
        <v>0</v>
      </c>
      <c r="H52" s="33">
        <f>C5+39</f>
        <v>2065</v>
      </c>
      <c r="I52" s="13">
        <f t="shared" si="7"/>
        <v>0</v>
      </c>
      <c r="J52" s="13">
        <f t="shared" si="5"/>
        <v>0</v>
      </c>
      <c r="K52" s="36">
        <f t="shared" si="6"/>
        <v>0</v>
      </c>
    </row>
    <row r="53" spans="2:11" ht="18" customHeight="1" x14ac:dyDescent="0.25">
      <c r="B53" s="29">
        <f>C5+40</f>
        <v>2066</v>
      </c>
      <c r="C53" s="30">
        <f>C6+40</f>
        <v>76</v>
      </c>
      <c r="D53" s="9">
        <f>D52*C10</f>
        <v>0</v>
      </c>
      <c r="E53" s="31">
        <f>C10</f>
        <v>1.04</v>
      </c>
      <c r="F53" s="9">
        <f t="shared" si="4"/>
        <v>0</v>
      </c>
      <c r="H53" s="29">
        <f>C5+40</f>
        <v>2066</v>
      </c>
      <c r="I53" s="9">
        <f t="shared" si="7"/>
        <v>0</v>
      </c>
      <c r="J53" s="9">
        <f t="shared" si="5"/>
        <v>0</v>
      </c>
      <c r="K53" s="32">
        <f t="shared" si="6"/>
        <v>0</v>
      </c>
    </row>
    <row r="54" spans="2:11" ht="18" customHeight="1" x14ac:dyDescent="0.25">
      <c r="B54" s="33">
        <f>C5+41</f>
        <v>2067</v>
      </c>
      <c r="C54" s="34">
        <f>C6+41</f>
        <v>77</v>
      </c>
      <c r="D54" s="13">
        <f>D53*C10</f>
        <v>0</v>
      </c>
      <c r="E54" s="35">
        <f>C10</f>
        <v>1.04</v>
      </c>
      <c r="F54" s="13">
        <f t="shared" si="4"/>
        <v>0</v>
      </c>
      <c r="H54" s="33">
        <f>C5+41</f>
        <v>2067</v>
      </c>
      <c r="I54" s="13">
        <f t="shared" si="7"/>
        <v>0</v>
      </c>
      <c r="J54" s="13">
        <f t="shared" si="5"/>
        <v>0</v>
      </c>
      <c r="K54" s="36">
        <f t="shared" si="6"/>
        <v>0</v>
      </c>
    </row>
    <row r="55" spans="2:11" ht="18" customHeight="1" x14ac:dyDescent="0.25">
      <c r="B55" s="29">
        <f>C5+42</f>
        <v>2068</v>
      </c>
      <c r="C55" s="30">
        <f>C6+42</f>
        <v>78</v>
      </c>
      <c r="D55" s="9">
        <f>D54*C10</f>
        <v>0</v>
      </c>
      <c r="E55" s="31">
        <f>C10</f>
        <v>1.04</v>
      </c>
      <c r="F55" s="9">
        <f t="shared" si="4"/>
        <v>0</v>
      </c>
      <c r="H55" s="29">
        <f>C5+42</f>
        <v>2068</v>
      </c>
      <c r="I55" s="9">
        <f t="shared" si="7"/>
        <v>0</v>
      </c>
      <c r="J55" s="9">
        <f t="shared" si="5"/>
        <v>0</v>
      </c>
      <c r="K55" s="32">
        <f t="shared" si="6"/>
        <v>0</v>
      </c>
    </row>
    <row r="56" spans="2:11" ht="18" customHeight="1" x14ac:dyDescent="0.25">
      <c r="B56" s="33">
        <f>C5+43</f>
        <v>2069</v>
      </c>
      <c r="C56" s="34">
        <f>C6+43</f>
        <v>79</v>
      </c>
      <c r="D56" s="13">
        <f>D55*C10</f>
        <v>0</v>
      </c>
      <c r="E56" s="35">
        <f>C10</f>
        <v>1.04</v>
      </c>
      <c r="F56" s="13">
        <f t="shared" si="4"/>
        <v>0</v>
      </c>
      <c r="H56" s="33">
        <f>C5+43</f>
        <v>2069</v>
      </c>
      <c r="I56" s="13">
        <f t="shared" si="7"/>
        <v>0</v>
      </c>
      <c r="J56" s="13">
        <f t="shared" si="5"/>
        <v>0</v>
      </c>
      <c r="K56" s="36">
        <f t="shared" si="6"/>
        <v>0</v>
      </c>
    </row>
    <row r="57" spans="2:11" ht="18" customHeight="1" x14ac:dyDescent="0.25">
      <c r="B57" s="29">
        <f>C5+44</f>
        <v>2070</v>
      </c>
      <c r="C57" s="30">
        <f>C6+44</f>
        <v>80</v>
      </c>
      <c r="D57" s="9">
        <f>D56*C10</f>
        <v>0</v>
      </c>
      <c r="E57" s="31">
        <f>C10</f>
        <v>1.04</v>
      </c>
      <c r="F57" s="9">
        <f t="shared" si="4"/>
        <v>0</v>
      </c>
      <c r="H57" s="29">
        <f>C5+44</f>
        <v>2070</v>
      </c>
      <c r="I57" s="9">
        <f t="shared" si="7"/>
        <v>0</v>
      </c>
      <c r="J57" s="9">
        <f t="shared" si="5"/>
        <v>0</v>
      </c>
      <c r="K57" s="32">
        <f t="shared" si="6"/>
        <v>0</v>
      </c>
    </row>
    <row r="58" spans="2:11" ht="18" customHeight="1" x14ac:dyDescent="0.25">
      <c r="B58" s="33">
        <f>C5+45</f>
        <v>2071</v>
      </c>
      <c r="C58" s="34">
        <f>C6+45</f>
        <v>81</v>
      </c>
      <c r="D58" s="13">
        <f>D57*C10</f>
        <v>0</v>
      </c>
      <c r="E58" s="35">
        <f>C10</f>
        <v>1.04</v>
      </c>
      <c r="F58" s="13">
        <f t="shared" si="4"/>
        <v>0</v>
      </c>
      <c r="H58" s="33">
        <f>C5+45</f>
        <v>2071</v>
      </c>
      <c r="I58" s="13">
        <f t="shared" si="7"/>
        <v>0</v>
      </c>
      <c r="J58" s="13">
        <f t="shared" si="5"/>
        <v>0</v>
      </c>
      <c r="K58" s="36">
        <f t="shared" si="6"/>
        <v>0</v>
      </c>
    </row>
    <row r="59" spans="2:11" ht="18" customHeight="1" x14ac:dyDescent="0.25">
      <c r="B59" s="29">
        <f>C5+46</f>
        <v>2072</v>
      </c>
      <c r="C59" s="30">
        <f>C6+46</f>
        <v>82</v>
      </c>
      <c r="D59" s="9">
        <f>D58*C10</f>
        <v>0</v>
      </c>
      <c r="E59" s="31">
        <f>C10</f>
        <v>1.04</v>
      </c>
      <c r="F59" s="9">
        <f t="shared" si="4"/>
        <v>0</v>
      </c>
      <c r="H59" s="29">
        <f>C5+46</f>
        <v>2072</v>
      </c>
      <c r="I59" s="9">
        <f t="shared" si="7"/>
        <v>0</v>
      </c>
      <c r="J59" s="9">
        <f t="shared" si="5"/>
        <v>0</v>
      </c>
      <c r="K59" s="32">
        <f t="shared" si="6"/>
        <v>0</v>
      </c>
    </row>
    <row r="60" spans="2:11" ht="18" customHeight="1" x14ac:dyDescent="0.25">
      <c r="B60" s="33">
        <f>C5+47</f>
        <v>2073</v>
      </c>
      <c r="C60" s="34">
        <f>C6+47</f>
        <v>83</v>
      </c>
      <c r="D60" s="13">
        <f>D59*C10</f>
        <v>0</v>
      </c>
      <c r="E60" s="35">
        <f>C10</f>
        <v>1.04</v>
      </c>
      <c r="F60" s="13">
        <f t="shared" si="4"/>
        <v>0</v>
      </c>
      <c r="H60" s="33">
        <f>C5+47</f>
        <v>2073</v>
      </c>
      <c r="I60" s="13">
        <f t="shared" si="7"/>
        <v>0</v>
      </c>
      <c r="J60" s="13">
        <f t="shared" si="5"/>
        <v>0</v>
      </c>
      <c r="K60" s="36">
        <f t="shared" si="6"/>
        <v>0</v>
      </c>
    </row>
    <row r="61" spans="2:11" ht="18" customHeight="1" x14ac:dyDescent="0.25">
      <c r="B61" s="29">
        <f>C5+48</f>
        <v>2074</v>
      </c>
      <c r="C61" s="30">
        <f>C6+48</f>
        <v>84</v>
      </c>
      <c r="D61" s="9">
        <f>D60*C10</f>
        <v>0</v>
      </c>
      <c r="E61" s="31">
        <f>C10</f>
        <v>1.04</v>
      </c>
      <c r="F61" s="9">
        <f t="shared" si="4"/>
        <v>0</v>
      </c>
      <c r="H61" s="29">
        <f>C5+48</f>
        <v>2074</v>
      </c>
      <c r="I61" s="9">
        <f t="shared" si="7"/>
        <v>0</v>
      </c>
      <c r="J61" s="9">
        <f t="shared" si="5"/>
        <v>0</v>
      </c>
      <c r="K61" s="32">
        <f t="shared" si="6"/>
        <v>0</v>
      </c>
    </row>
    <row r="62" spans="2:11" ht="18" customHeight="1" x14ac:dyDescent="0.25">
      <c r="B62" s="33">
        <f>C5+49</f>
        <v>2075</v>
      </c>
      <c r="C62" s="34">
        <f>C6+49</f>
        <v>85</v>
      </c>
      <c r="D62" s="13">
        <f>D61*C10</f>
        <v>0</v>
      </c>
      <c r="E62" s="35">
        <f>C10</f>
        <v>1.04</v>
      </c>
      <c r="F62" s="13">
        <f t="shared" si="4"/>
        <v>0</v>
      </c>
      <c r="H62" s="33">
        <f>C5+49</f>
        <v>2075</v>
      </c>
      <c r="I62" s="13">
        <f t="shared" si="7"/>
        <v>0</v>
      </c>
      <c r="J62" s="13">
        <f t="shared" si="5"/>
        <v>0</v>
      </c>
      <c r="K62" s="36">
        <f t="shared" si="6"/>
        <v>0</v>
      </c>
    </row>
    <row r="64" spans="2:11" ht="20.100000000000001" customHeight="1" x14ac:dyDescent="0.25">
      <c r="B64" s="50" t="s">
        <v>111</v>
      </c>
      <c r="C64" s="38"/>
      <c r="D64" s="38"/>
      <c r="E64" s="38"/>
      <c r="F64" s="38"/>
      <c r="G64" s="38"/>
      <c r="H64" s="38"/>
      <c r="I64" s="38"/>
      <c r="J64" s="38"/>
      <c r="K64" s="38"/>
    </row>
  </sheetData>
  <mergeCells count="3">
    <mergeCell ref="B4:F4"/>
    <mergeCell ref="B1:K3"/>
    <mergeCell ref="B64:K6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Info - Hoe gebruik je dit</vt:lpstr>
      <vt:lpstr>🏠 Mijn Vrijheidsgetal</vt:lpstr>
      <vt:lpstr>💰 Cashflow &amp; Vermogen</vt:lpstr>
      <vt:lpstr>📈 Projectie &amp; Rendement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Ilse Dieltjens</cp:lastModifiedBy>
  <dcterms:created xsi:type="dcterms:W3CDTF">2026-06-08T06:40:30Z</dcterms:created>
  <dcterms:modified xsi:type="dcterms:W3CDTF">2026-06-08T06:50:15Z</dcterms:modified>
</cp:coreProperties>
</file>